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gramación_pptal_2025\Publicaciones WEB\4. Funcionamiento\"/>
    </mc:Choice>
  </mc:AlternateContent>
  <xr:revisionPtr revIDLastSave="0" documentId="13_ncr:1_{15ADFE77-6C51-4E22-AA37-59CBC7C04F13}" xr6:coauthVersionLast="47" xr6:coauthVersionMax="47" xr10:uidLastSave="{00000000-0000-0000-0000-000000000000}"/>
  <bookViews>
    <workbookView xWindow="-120" yWindow="-120" windowWidth="29040" windowHeight="15720" xr2:uid="{DC8DC36F-FAE3-4281-B1D9-1607F289784B}"/>
  </bookViews>
  <sheets>
    <sheet name="Ejecución WEB FEBRERO" sheetId="1" r:id="rId1"/>
  </sheets>
  <definedNames>
    <definedName name="_xlnm._FilterDatabase" localSheetId="0" hidden="1">'Ejecución WEB FEBRERO'!$A$4:$L$167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3" i="1" l="1"/>
  <c r="I163" i="1"/>
  <c r="H163" i="1"/>
  <c r="G163" i="1"/>
  <c r="F163" i="1"/>
  <c r="J159" i="1"/>
  <c r="I159" i="1"/>
  <c r="H159" i="1"/>
  <c r="G159" i="1"/>
  <c r="F159" i="1"/>
  <c r="J154" i="1"/>
  <c r="I154" i="1"/>
  <c r="H154" i="1"/>
  <c r="F154" i="1"/>
  <c r="J150" i="1"/>
  <c r="I150" i="1"/>
  <c r="H150" i="1"/>
  <c r="G150" i="1"/>
  <c r="F150" i="1"/>
  <c r="J146" i="1"/>
  <c r="I146" i="1"/>
  <c r="H146" i="1"/>
  <c r="G146" i="1"/>
  <c r="F146" i="1"/>
  <c r="J143" i="1"/>
  <c r="I143" i="1"/>
  <c r="H143" i="1"/>
  <c r="G143" i="1"/>
  <c r="F143" i="1"/>
  <c r="J140" i="1"/>
  <c r="J139" i="1" s="1"/>
  <c r="I140" i="1"/>
  <c r="I139" i="1" s="1"/>
  <c r="H140" i="1"/>
  <c r="H139" i="1" s="1"/>
  <c r="G140" i="1"/>
  <c r="G139" i="1" s="1"/>
  <c r="F140" i="1"/>
  <c r="F139" i="1" s="1"/>
  <c r="J137" i="1"/>
  <c r="I137" i="1"/>
  <c r="H137" i="1"/>
  <c r="G137" i="1"/>
  <c r="F137" i="1"/>
  <c r="J133" i="1"/>
  <c r="J132" i="1" s="1"/>
  <c r="I133" i="1"/>
  <c r="I132" i="1" s="1"/>
  <c r="H133" i="1"/>
  <c r="H132" i="1" s="1"/>
  <c r="G133" i="1"/>
  <c r="G132" i="1" s="1"/>
  <c r="F133" i="1"/>
  <c r="F132" i="1" s="1"/>
  <c r="J128" i="1"/>
  <c r="J127" i="1" s="1"/>
  <c r="I128" i="1"/>
  <c r="H128" i="1"/>
  <c r="H127" i="1" s="1"/>
  <c r="G128" i="1"/>
  <c r="G127" i="1" s="1"/>
  <c r="F128" i="1"/>
  <c r="F127" i="1" s="1"/>
  <c r="J123" i="1"/>
  <c r="J122" i="1" s="1"/>
  <c r="J121" i="1" s="1"/>
  <c r="I123" i="1"/>
  <c r="I122" i="1" s="1"/>
  <c r="I121" i="1" s="1"/>
  <c r="H123" i="1"/>
  <c r="H122" i="1" s="1"/>
  <c r="G123" i="1"/>
  <c r="G122" i="1" s="1"/>
  <c r="G121" i="1" s="1"/>
  <c r="F123" i="1"/>
  <c r="F122" i="1" s="1"/>
  <c r="F121" i="1" s="1"/>
  <c r="J117" i="1"/>
  <c r="J116" i="1" s="1"/>
  <c r="I117" i="1"/>
  <c r="I116" i="1" s="1"/>
  <c r="H117" i="1"/>
  <c r="H116" i="1" s="1"/>
  <c r="G117" i="1"/>
  <c r="G116" i="1" s="1"/>
  <c r="F117" i="1"/>
  <c r="F116" i="1" s="1"/>
  <c r="J108" i="1"/>
  <c r="I108" i="1"/>
  <c r="H108" i="1"/>
  <c r="G108" i="1"/>
  <c r="F108" i="1"/>
  <c r="J96" i="1"/>
  <c r="I96" i="1"/>
  <c r="H96" i="1"/>
  <c r="G96" i="1"/>
  <c r="F96" i="1"/>
  <c r="J92" i="1"/>
  <c r="I92" i="1"/>
  <c r="H92" i="1"/>
  <c r="G92" i="1"/>
  <c r="F92" i="1"/>
  <c r="J80" i="1"/>
  <c r="I80" i="1"/>
  <c r="H80" i="1"/>
  <c r="G80" i="1"/>
  <c r="F80" i="1"/>
  <c r="J70" i="1"/>
  <c r="I70" i="1"/>
  <c r="H70" i="1"/>
  <c r="G70" i="1"/>
  <c r="F70" i="1"/>
  <c r="J55" i="1"/>
  <c r="I55" i="1"/>
  <c r="H55" i="1"/>
  <c r="G55" i="1"/>
  <c r="F55" i="1"/>
  <c r="J50" i="1"/>
  <c r="I50" i="1"/>
  <c r="H50" i="1"/>
  <c r="G50" i="1"/>
  <c r="F50" i="1"/>
  <c r="J47" i="1"/>
  <c r="I47" i="1"/>
  <c r="H47" i="1"/>
  <c r="G47" i="1"/>
  <c r="F47" i="1"/>
  <c r="J43" i="1"/>
  <c r="J42" i="1" s="1"/>
  <c r="J41" i="1" s="1"/>
  <c r="I43" i="1"/>
  <c r="I42" i="1" s="1"/>
  <c r="H43" i="1"/>
  <c r="G43" i="1"/>
  <c r="G42" i="1" s="1"/>
  <c r="G41" i="1" s="1"/>
  <c r="F43" i="1"/>
  <c r="F42" i="1" s="1"/>
  <c r="F41" i="1" s="1"/>
  <c r="J30" i="1"/>
  <c r="J29" i="1" s="1"/>
  <c r="I30" i="1"/>
  <c r="H30" i="1"/>
  <c r="H29" i="1" s="1"/>
  <c r="G30" i="1"/>
  <c r="G29" i="1" s="1"/>
  <c r="F30" i="1"/>
  <c r="F29" i="1" s="1"/>
  <c r="I29" i="1"/>
  <c r="J21" i="1"/>
  <c r="I21" i="1"/>
  <c r="H21" i="1"/>
  <c r="G21" i="1"/>
  <c r="F21" i="1"/>
  <c r="J19" i="1"/>
  <c r="I19" i="1"/>
  <c r="H19" i="1"/>
  <c r="G19" i="1"/>
  <c r="F19" i="1"/>
  <c r="J9" i="1"/>
  <c r="I9" i="1"/>
  <c r="H9" i="1"/>
  <c r="G9" i="1"/>
  <c r="F9" i="1"/>
  <c r="J8" i="1" l="1"/>
  <c r="J7" i="1" s="1"/>
  <c r="J6" i="1" s="1"/>
  <c r="I8" i="1"/>
  <c r="I7" i="1" s="1"/>
  <c r="I6" i="1" s="1"/>
  <c r="G8" i="1"/>
  <c r="G7" i="1" s="1"/>
  <c r="G6" i="1" s="1"/>
  <c r="G46" i="1"/>
  <c r="J46" i="1"/>
  <c r="F79" i="1"/>
  <c r="J115" i="1"/>
  <c r="G131" i="1"/>
  <c r="I131" i="1"/>
  <c r="J79" i="1"/>
  <c r="I127" i="1"/>
  <c r="F8" i="1"/>
  <c r="H8" i="1"/>
  <c r="H7" i="1" s="1"/>
  <c r="H6" i="1" s="1"/>
  <c r="F46" i="1"/>
  <c r="H46" i="1"/>
  <c r="I46" i="1"/>
  <c r="H79" i="1"/>
  <c r="G115" i="1"/>
  <c r="J131" i="1"/>
  <c r="H42" i="1"/>
  <c r="H41" i="1" s="1"/>
  <c r="G79" i="1"/>
  <c r="I79" i="1"/>
  <c r="H142" i="1"/>
  <c r="F131" i="1"/>
  <c r="H131" i="1"/>
  <c r="F142" i="1"/>
  <c r="J142" i="1"/>
  <c r="I41" i="1"/>
  <c r="F115" i="1"/>
  <c r="H121" i="1"/>
  <c r="G142" i="1"/>
  <c r="I142" i="1"/>
  <c r="G45" i="1" l="1"/>
  <c r="H45" i="1"/>
  <c r="F45" i="1"/>
  <c r="F40" i="1" s="1"/>
  <c r="J45" i="1"/>
  <c r="J40" i="1" s="1"/>
  <c r="J5" i="1" s="1"/>
  <c r="J167" i="1" s="1"/>
  <c r="I45" i="1"/>
  <c r="I115" i="1"/>
  <c r="F7" i="1"/>
  <c r="H115" i="1"/>
  <c r="G5" i="1"/>
  <c r="G167" i="1" s="1"/>
  <c r="H40" i="1"/>
  <c r="I40" i="1" l="1"/>
  <c r="I5" i="1" s="1"/>
  <c r="F6" i="1"/>
  <c r="H5" i="1"/>
  <c r="F5" i="1" l="1"/>
  <c r="F167" i="1" s="1"/>
  <c r="I167" i="1"/>
  <c r="H167" i="1"/>
</calcChain>
</file>

<file path=xl/sharedStrings.xml><?xml version="1.0" encoding="utf-8"?>
<sst xmlns="http://schemas.openxmlformats.org/spreadsheetml/2006/main" count="711" uniqueCount="279">
  <si>
    <t/>
  </si>
  <si>
    <t>EJECUCIÓN PRESUPUESTAL VIGENCIA FISCAL 2025</t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</si>
  <si>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</si>
  <si>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</si>
  <si>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</si>
  <si>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</si>
  <si>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</si>
  <si>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</si>
  <si>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</si>
  <si>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</si>
  <si>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</si>
  <si>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</si>
  <si>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</si>
  <si>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</si>
  <si>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</si>
  <si>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</si>
  <si>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</si>
  <si>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</si>
  <si>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</si>
  <si>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</si>
  <si>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</si>
  <si>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</si>
  <si>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</si>
  <si>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</si>
  <si>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</si>
  <si>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</si>
  <si>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</si>
  <si>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</si>
  <si>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</si>
  <si>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</si>
  <si>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</si>
  <si>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</si>
  <si>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</si>
  <si>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</si>
  <si>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</si>
  <si>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</si>
  <si>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</si>
  <si>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</si>
  <si>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</si>
  <si>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</si>
  <si>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</si>
  <si>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</si>
  <si>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</si>
  <si>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</si>
  <si>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</si>
  <si>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</si>
  <si>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</si>
  <si>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</si>
  <si>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</si>
  <si>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</si>
  <si>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</si>
  <si>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</si>
  <si>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</si>
  <si>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</si>
  <si>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</si>
  <si>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</si>
  <si>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</si>
  <si>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</si>
  <si>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</si>
  <si>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</si>
  <si>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</si>
  <si>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</si>
  <si>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</si>
  <si>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</si>
  <si>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</si>
  <si>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</si>
  <si>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</si>
  <si>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</si>
  <si>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</si>
  <si>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</si>
  <si>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</si>
  <si>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</si>
  <si>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</si>
  <si>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</si>
  <si>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</si>
  <si>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</si>
  <si>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</si>
  <si>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</si>
  <si>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</si>
  <si>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</si>
  <si>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</si>
  <si>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</si>
  <si>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</si>
  <si>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</si>
  <si>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</si>
  <si>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</si>
  <si>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</si>
  <si>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</si>
  <si>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</si>
  <si>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</si>
  <si>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</si>
  <si>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A-02-01-01-004</t>
  </si>
  <si>
    <t>MAQUINARIA Y EQUIPO</t>
  </si>
  <si>
    <t>A-02-01-01-004-003</t>
  </si>
  <si>
    <t>Propios</t>
  </si>
  <si>
    <t>20</t>
  </si>
  <si>
    <t>MAQUINARIA PARA USO GENERAL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</si>
  <si>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</si>
  <si>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</si>
  <si>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</si>
  <si>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</si>
  <si>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</si>
  <si>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</si>
  <si>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</si>
  <si>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</si>
  <si>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</si>
  <si>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</si>
  <si>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</si>
  <si>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</si>
  <si>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</si>
  <si>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</si>
  <si>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</si>
  <si>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</si>
  <si>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</si>
  <si>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</si>
  <si>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</si>
  <si>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</si>
  <si>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</si>
  <si>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</si>
  <si>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</si>
  <si>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</si>
  <si>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</si>
  <si>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</si>
  <si>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</si>
  <si>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</si>
  <si>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</si>
  <si>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</si>
  <si>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</si>
  <si>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</si>
  <si>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</si>
  <si>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</si>
  <si>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</si>
  <si>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</si>
  <si>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</si>
  <si>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</si>
  <si>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</si>
  <si>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</si>
  <si>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</si>
  <si>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</si>
  <si>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</si>
  <si>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</si>
  <si>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</si>
  <si>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</si>
  <si>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</si>
  <si>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</si>
  <si>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</si>
  <si>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</si>
  <si>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</si>
  <si>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</si>
  <si>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</si>
  <si>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</si>
  <si>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</si>
  <si>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</si>
  <si>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</si>
  <si>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</si>
  <si>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</si>
  <si>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</si>
  <si>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</si>
  <si>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</si>
  <si>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</si>
  <si>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</si>
  <si>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</si>
  <si>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</si>
  <si>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</si>
  <si>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</si>
  <si>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</si>
  <si>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</si>
  <si>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</si>
  <si>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</si>
  <si>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</si>
  <si>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</si>
  <si>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</si>
  <si>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</si>
  <si>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</si>
  <si>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</si>
  <si>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</si>
  <si>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</si>
  <si>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</si>
  <si>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</si>
  <si>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</si>
  <si>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</si>
  <si>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</si>
  <si>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</si>
  <si>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</si>
  <si>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</si>
  <si>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</si>
  <si>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</si>
  <si>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</si>
  <si>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</si>
  <si>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</si>
  <si>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</si>
  <si>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</si>
  <si>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</si>
  <si>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</si>
  <si>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</si>
  <si>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</si>
  <si>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A-03-03-01-999</t>
  </si>
  <si>
    <t>OTRAS TRANSFERENCIAS - DISTRIBUCIÓN PREVIO CONCEPTO DGPPN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</si>
  <si>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</si>
  <si>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</si>
  <si>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</si>
  <si>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</si>
  <si>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</si>
  <si>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</si>
  <si>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</si>
  <si>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</si>
  <si>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</si>
  <si>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</si>
  <si>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</si>
  <si>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</si>
  <si>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</si>
  <si>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</si>
  <si>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</si>
  <si>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</si>
  <si>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</si>
  <si>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</si>
  <si>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</si>
  <si>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</si>
  <si>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</si>
  <si>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</si>
  <si>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</si>
  <si>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</si>
  <si>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</si>
  <si>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</si>
  <si>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</si>
  <si>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</si>
  <si>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</si>
  <si>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</si>
  <si>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</si>
  <si>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</si>
  <si>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</si>
  <si>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</si>
  <si>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</si>
  <si>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</si>
  <si>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</si>
  <si>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</si>
  <si>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</si>
  <si>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</si>
  <si>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</si>
  <si>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</si>
  <si>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</si>
  <si>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</si>
  <si>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</si>
  <si>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</si>
  <si>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</si>
  <si>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</si>
  <si>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</si>
  <si>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</si>
  <si>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</si>
  <si>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</si>
  <si>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</si>
  <si>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</si>
  <si>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</si>
  <si>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</si>
  <si>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</si>
  <si>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</si>
  <si>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</si>
  <si>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</si>
  <si>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</si>
  <si>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</si>
  <si>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</si>
  <si>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</si>
  <si>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</si>
  <si>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</si>
  <si>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</si>
  <si>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</si>
  <si>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</si>
  <si>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</si>
  <si>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</si>
  <si>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</t>
  </si>
  <si>
    <t>CONSOLIDACIÓN Y FORTALECIMIENTO DE LA GESTIÓN DEL TALENTO HUMANO DE MIGRACIÓN COLOMBIA A NIVEL NACIONAL.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</si>
  <si>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</si>
  <si>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</si>
  <si>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</si>
  <si>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</si>
  <si>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% EJECUCIÓN COMPROMISOS</t>
  </si>
  <si>
    <t>% EJECUCIÓN OBLIGACIONES</t>
  </si>
  <si>
    <r>
      <t>CORTE: 28</t>
    </r>
    <r>
      <rPr>
        <b/>
        <sz val="24"/>
        <color theme="5" tint="-0.249977111117893"/>
        <rFont val="Tw Cen MT"/>
        <family val="2"/>
      </rPr>
      <t xml:space="preserve"> DE FEBRERO</t>
    </r>
  </si>
  <si>
    <t>Fuente SIIF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</si>
</sst>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theme="5" tint="-0.249977111117893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sz val="12"/>
      <color rgb="FF000000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4"/>
      <name val="Tw Cen MT"/>
      <family val="2"/>
    </font>
    <font>
      <sz val="10"/>
      <name val="Tw Cen MT"/>
      <family val="2"/>
    </font>
    <font>
      <b/>
      <sz val="24"/>
      <color rgb="FF002060"/>
      <name val="Tw Cen M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15967"/>
        <bgColor rgb="FF000000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rgb="FFD3D3D3"/>
      </left>
      <right/>
      <top/>
      <bottom style="thin">
        <color theme="0" tint="-0.3499862666707357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/>
    <xf numFmtId="3" fontId="4" fillId="0" borderId="0" xfId="0" applyNumberFormat="1" applyFont="1" applyAlignment="1">
      <alignment vertical="center" wrapText="1" readingOrder="1"/>
    </xf>
    <xf numFmtId="3" fontId="4" fillId="0" borderId="0" xfId="0" applyNumberFormat="1" applyFont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4" fontId="6" fillId="0" borderId="3" xfId="0" applyNumberFormat="1" applyFont="1" applyBorder="1" applyAlignment="1">
      <alignment horizontal="center" vertical="center" wrapText="1" readingOrder="1"/>
    </xf>
    <xf numFmtId="9" fontId="6" fillId="0" borderId="3" xfId="2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/>
    </xf>
    <xf numFmtId="0" fontId="10" fillId="3" borderId="4" xfId="0" applyFont="1" applyFill="1" applyBorder="1" applyAlignment="1">
      <alignment vertical="center" wrapText="1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11" fillId="3" borderId="4" xfId="0" applyFont="1" applyFill="1" applyBorder="1" applyAlignment="1">
      <alignment horizontal="center" vertical="center" wrapText="1" readingOrder="1"/>
    </xf>
    <xf numFmtId="0" fontId="10" fillId="3" borderId="4" xfId="0" applyFont="1" applyFill="1" applyBorder="1" applyAlignment="1">
      <alignment horizontal="left" vertical="center" wrapText="1" readingOrder="1"/>
    </xf>
    <xf numFmtId="4" fontId="10" fillId="3" borderId="4" xfId="0" applyNumberFormat="1" applyFont="1" applyFill="1" applyBorder="1" applyAlignment="1">
      <alignment horizontal="right" vertical="center" wrapText="1" readingOrder="1"/>
    </xf>
    <xf numFmtId="164" fontId="10" fillId="3" borderId="4" xfId="2" applyNumberFormat="1" applyFont="1" applyFill="1" applyBorder="1" applyAlignment="1">
      <alignment horizontal="right" vertical="center" wrapText="1" readingOrder="1"/>
    </xf>
    <xf numFmtId="0" fontId="12" fillId="2" borderId="0" xfId="0" applyFont="1" applyFill="1"/>
    <xf numFmtId="0" fontId="9" fillId="4" borderId="5" xfId="0" applyFont="1" applyFill="1" applyBorder="1" applyAlignment="1">
      <alignment horizontal="left" vertical="center" wrapText="1" readingOrder="1"/>
    </xf>
    <xf numFmtId="0" fontId="9" fillId="4" borderId="5" xfId="0" applyFont="1" applyFill="1" applyBorder="1" applyAlignment="1">
      <alignment horizontal="center" vertical="center" wrapText="1" readingOrder="1"/>
    </xf>
    <xf numFmtId="0" fontId="13" fillId="4" borderId="5" xfId="0" applyFont="1" applyFill="1" applyBorder="1" applyAlignment="1">
      <alignment horizontal="center" vertical="center" wrapText="1" readingOrder="1"/>
    </xf>
    <xf numFmtId="4" fontId="9" fillId="4" borderId="5" xfId="0" applyNumberFormat="1" applyFont="1" applyFill="1" applyBorder="1" applyAlignment="1">
      <alignment horizontal="right" vertical="center" wrapText="1" readingOrder="1"/>
    </xf>
    <xf numFmtId="164" fontId="9" fillId="4" borderId="5" xfId="2" applyNumberFormat="1" applyFont="1" applyFill="1" applyBorder="1" applyAlignment="1">
      <alignment horizontal="right" vertical="center" wrapText="1" readingOrder="1"/>
    </xf>
    <xf numFmtId="0" fontId="12" fillId="0" borderId="0" xfId="0" applyFont="1"/>
    <xf numFmtId="0" fontId="14" fillId="0" borderId="6" xfId="0" applyFont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" fontId="14" fillId="2" borderId="6" xfId="0" applyNumberFormat="1" applyFont="1" applyFill="1" applyBorder="1" applyAlignment="1" applyProtection="1">
      <alignment vertical="center" wrapText="1"/>
      <protection locked="0"/>
    </xf>
    <xf numFmtId="4" fontId="14" fillId="0" borderId="6" xfId="0" applyNumberFormat="1" applyFont="1" applyBorder="1" applyAlignment="1">
      <alignment horizontal="right" vertical="center" wrapText="1" readingOrder="1"/>
    </xf>
    <xf numFmtId="164" fontId="14" fillId="0" borderId="6" xfId="2" applyNumberFormat="1" applyFont="1" applyBorder="1" applyAlignment="1">
      <alignment horizontal="right" vertical="center" wrapText="1" readingOrder="1"/>
    </xf>
    <xf numFmtId="0" fontId="16" fillId="0" borderId="0" xfId="0" applyFont="1"/>
    <xf numFmtId="0" fontId="14" fillId="0" borderId="7" xfId="0" applyFont="1" applyBorder="1" applyAlignment="1">
      <alignment horizontal="left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0" fontId="15" fillId="0" borderId="7" xfId="0" applyFont="1" applyBorder="1" applyAlignment="1">
      <alignment horizontal="center" vertical="center" wrapText="1" readingOrder="1"/>
    </xf>
    <xf numFmtId="4" fontId="14" fillId="2" borderId="7" xfId="0" applyNumberFormat="1" applyFont="1" applyFill="1" applyBorder="1" applyAlignment="1" applyProtection="1">
      <alignment vertical="center" wrapText="1"/>
      <protection locked="0"/>
    </xf>
    <xf numFmtId="4" fontId="14" fillId="0" borderId="7" xfId="0" applyNumberFormat="1" applyFont="1" applyBorder="1" applyAlignment="1">
      <alignment horizontal="right" vertical="center" wrapText="1" readingOrder="1"/>
    </xf>
    <xf numFmtId="164" fontId="14" fillId="0" borderId="7" xfId="2" applyNumberFormat="1" applyFont="1" applyBorder="1" applyAlignment="1">
      <alignment horizontal="right" vertical="center" wrapText="1" readingOrder="1"/>
    </xf>
    <xf numFmtId="0" fontId="8" fillId="0" borderId="0" xfId="0" applyFont="1"/>
    <xf numFmtId="0" fontId="17" fillId="0" borderId="7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horizontal="center" vertical="center" wrapText="1" readingOrder="1"/>
    </xf>
    <xf numFmtId="0" fontId="18" fillId="0" borderId="7" xfId="0" applyFont="1" applyBorder="1" applyAlignment="1">
      <alignment horizontal="center" vertical="center" wrapText="1" readingOrder="1"/>
    </xf>
    <xf numFmtId="4" fontId="17" fillId="2" borderId="7" xfId="0" applyNumberFormat="1" applyFont="1" applyFill="1" applyBorder="1" applyAlignment="1" applyProtection="1">
      <alignment vertical="center" wrapText="1"/>
      <protection locked="0"/>
    </xf>
    <xf numFmtId="4" fontId="17" fillId="0" borderId="7" xfId="0" applyNumberFormat="1" applyFont="1" applyBorder="1" applyAlignment="1">
      <alignment horizontal="right" vertical="center" wrapText="1" readingOrder="1"/>
    </xf>
    <xf numFmtId="164" fontId="17" fillId="0" borderId="7" xfId="2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horizontal="left" vertical="center" wrapText="1" readingOrder="1"/>
    </xf>
    <xf numFmtId="0" fontId="19" fillId="0" borderId="7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4" fontId="19" fillId="2" borderId="7" xfId="0" applyNumberFormat="1" applyFont="1" applyFill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>
      <alignment horizontal="right" vertical="center" wrapText="1" readingOrder="1"/>
    </xf>
    <xf numFmtId="4" fontId="8" fillId="0" borderId="7" xfId="0" applyNumberFormat="1" applyFont="1" applyBorder="1" applyAlignment="1">
      <alignment horizontal="right" vertical="center" wrapText="1" readingOrder="1"/>
    </xf>
    <xf numFmtId="164" fontId="19" fillId="0" borderId="7" xfId="2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vertical="center" wrapText="1" readingOrder="1"/>
    </xf>
    <xf numFmtId="4" fontId="21" fillId="0" borderId="7" xfId="0" applyNumberFormat="1" applyFont="1" applyBorder="1" applyAlignment="1">
      <alignment horizontal="right" vertical="center" wrapText="1" readingOrder="1"/>
    </xf>
    <xf numFmtId="0" fontId="21" fillId="0" borderId="0" xfId="0" applyFont="1"/>
    <xf numFmtId="0" fontId="19" fillId="0" borderId="1" xfId="0" applyFont="1" applyBorder="1" applyAlignment="1">
      <alignment horizontal="center" vertical="center" wrapText="1" readingOrder="1"/>
    </xf>
    <xf numFmtId="4" fontId="22" fillId="0" borderId="7" xfId="0" applyNumberFormat="1" applyFont="1" applyBorder="1" applyAlignment="1">
      <alignment horizontal="right" vertical="center" wrapText="1" readingOrder="1"/>
    </xf>
    <xf numFmtId="0" fontId="14" fillId="0" borderId="7" xfId="0" applyFont="1" applyBorder="1" applyAlignment="1">
      <alignment vertical="center" wrapText="1" readingOrder="1"/>
    </xf>
    <xf numFmtId="0" fontId="19" fillId="5" borderId="7" xfId="0" applyFont="1" applyFill="1" applyBorder="1" applyAlignment="1">
      <alignment vertical="center" wrapText="1" readingOrder="1"/>
    </xf>
    <xf numFmtId="0" fontId="19" fillId="5" borderId="7" xfId="0" applyFont="1" applyFill="1" applyBorder="1" applyAlignment="1">
      <alignment horizontal="center" vertical="center" wrapText="1" readingOrder="1"/>
    </xf>
    <xf numFmtId="0" fontId="20" fillId="5" borderId="7" xfId="0" applyFont="1" applyFill="1" applyBorder="1" applyAlignment="1">
      <alignment horizontal="center" vertical="center" wrapText="1" readingOrder="1"/>
    </xf>
    <xf numFmtId="0" fontId="19" fillId="5" borderId="7" xfId="0" applyFont="1" applyFill="1" applyBorder="1" applyAlignment="1" applyProtection="1">
      <alignment vertical="center" wrapText="1"/>
      <protection locked="0"/>
    </xf>
    <xf numFmtId="4" fontId="19" fillId="5" borderId="7" xfId="0" applyNumberFormat="1" applyFont="1" applyFill="1" applyBorder="1" applyAlignment="1">
      <alignment horizontal="right" vertical="center" wrapText="1" readingOrder="1"/>
    </xf>
    <xf numFmtId="4" fontId="8" fillId="5" borderId="7" xfId="0" applyNumberFormat="1" applyFont="1" applyFill="1" applyBorder="1" applyAlignment="1">
      <alignment horizontal="right" vertical="center" wrapText="1" readingOrder="1"/>
    </xf>
    <xf numFmtId="164" fontId="19" fillId="5" borderId="7" xfId="2" applyNumberFormat="1" applyFont="1" applyFill="1" applyBorder="1" applyAlignment="1">
      <alignment horizontal="right" vertical="center" wrapText="1" readingOrder="1"/>
    </xf>
    <xf numFmtId="0" fontId="20" fillId="0" borderId="7" xfId="0" applyFont="1" applyBorder="1" applyAlignment="1">
      <alignment vertical="center" wrapText="1" readingOrder="1"/>
    </xf>
    <xf numFmtId="0" fontId="20" fillId="0" borderId="8" xfId="0" applyFont="1" applyBorder="1" applyAlignment="1">
      <alignment horizontal="left" vertical="center" wrapText="1" readingOrder="1"/>
    </xf>
    <xf numFmtId="4" fontId="20" fillId="0" borderId="7" xfId="0" applyNumberFormat="1" applyFont="1" applyBorder="1" applyAlignment="1">
      <alignment horizontal="right" vertical="center" wrapText="1" readingOrder="1"/>
    </xf>
    <xf numFmtId="4" fontId="24" fillId="0" borderId="8" xfId="0" applyNumberFormat="1" applyFont="1" applyBorder="1" applyAlignment="1">
      <alignment horizontal="right" vertical="center" wrapText="1" readingOrder="1"/>
    </xf>
    <xf numFmtId="0" fontId="25" fillId="0" borderId="0" xfId="0" applyFont="1"/>
    <xf numFmtId="0" fontId="20" fillId="0" borderId="7" xfId="0" applyFont="1" applyBorder="1" applyAlignment="1">
      <alignment horizontal="left" vertical="center" wrapText="1" readingOrder="1"/>
    </xf>
    <xf numFmtId="4" fontId="24" fillId="0" borderId="7" xfId="0" applyNumberFormat="1" applyFont="1" applyBorder="1" applyAlignment="1">
      <alignment horizontal="right" vertical="center" wrapText="1" readingOrder="1"/>
    </xf>
    <xf numFmtId="0" fontId="19" fillId="0" borderId="8" xfId="0" applyFont="1" applyBorder="1" applyAlignment="1">
      <alignment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left" vertical="center" wrapText="1" readingOrder="1"/>
    </xf>
    <xf numFmtId="4" fontId="19" fillId="0" borderId="8" xfId="0" applyNumberFormat="1" applyFont="1" applyBorder="1" applyAlignment="1">
      <alignment horizontal="right" vertical="center" wrapText="1" readingOrder="1"/>
    </xf>
    <xf numFmtId="4" fontId="8" fillId="0" borderId="8" xfId="0" applyNumberFormat="1" applyFont="1" applyBorder="1" applyAlignment="1">
      <alignment horizontal="right" vertical="center" wrapText="1" readingOrder="1"/>
    </xf>
    <xf numFmtId="0" fontId="9" fillId="4" borderId="9" xfId="0" applyFont="1" applyFill="1" applyBorder="1" applyAlignment="1">
      <alignment horizontal="left" vertical="center" wrapText="1" readingOrder="1"/>
    </xf>
    <xf numFmtId="0" fontId="9" fillId="4" borderId="9" xfId="0" applyFont="1" applyFill="1" applyBorder="1" applyAlignment="1">
      <alignment horizontal="center" vertical="center" wrapText="1" readingOrder="1"/>
    </xf>
    <xf numFmtId="0" fontId="13" fillId="4" borderId="9" xfId="0" applyFont="1" applyFill="1" applyBorder="1" applyAlignment="1">
      <alignment horizontal="center" vertical="center" wrapText="1" readingOrder="1"/>
    </xf>
    <xf numFmtId="4" fontId="9" fillId="4" borderId="9" xfId="0" applyNumberFormat="1" applyFont="1" applyFill="1" applyBorder="1" applyAlignment="1">
      <alignment horizontal="right" vertical="center" wrapText="1" readingOrder="1"/>
    </xf>
    <xf numFmtId="4" fontId="26" fillId="4" borderId="9" xfId="0" applyNumberFormat="1" applyFont="1" applyFill="1" applyBorder="1" applyAlignment="1">
      <alignment horizontal="right" vertical="center" wrapText="1" readingOrder="1"/>
    </xf>
    <xf numFmtId="164" fontId="9" fillId="4" borderId="9" xfId="2" applyNumberFormat="1" applyFont="1" applyFill="1" applyBorder="1" applyAlignment="1">
      <alignment horizontal="right" vertical="center" wrapText="1" readingOrder="1"/>
    </xf>
    <xf numFmtId="43" fontId="22" fillId="0" borderId="9" xfId="1" applyFont="1" applyFill="1" applyBorder="1" applyAlignment="1">
      <alignment horizontal="left" vertical="center" wrapText="1" readingOrder="1"/>
    </xf>
    <xf numFmtId="43" fontId="14" fillId="0" borderId="9" xfId="1" applyFont="1" applyFill="1" applyBorder="1" applyAlignment="1">
      <alignment horizontal="center" vertical="center" wrapText="1" readingOrder="1"/>
    </xf>
    <xf numFmtId="43" fontId="15" fillId="0" borderId="9" xfId="1" applyFont="1" applyFill="1" applyBorder="1" applyAlignment="1">
      <alignment horizontal="center" vertical="center" wrapText="1" readingOrder="1"/>
    </xf>
    <xf numFmtId="43" fontId="14" fillId="2" borderId="9" xfId="1" applyFont="1" applyFill="1" applyBorder="1" applyAlignment="1" applyProtection="1">
      <alignment vertical="center" wrapText="1"/>
      <protection locked="0"/>
    </xf>
    <xf numFmtId="4" fontId="14" fillId="0" borderId="9" xfId="1" applyNumberFormat="1" applyFont="1" applyFill="1" applyBorder="1" applyAlignment="1">
      <alignment horizontal="right" vertical="center" wrapText="1" readingOrder="1"/>
    </xf>
    <xf numFmtId="164" fontId="14" fillId="0" borderId="9" xfId="2" applyNumberFormat="1" applyFont="1" applyFill="1" applyBorder="1" applyAlignment="1">
      <alignment horizontal="right" vertical="center" wrapText="1" readingOrder="1"/>
    </xf>
    <xf numFmtId="43" fontId="16" fillId="0" borderId="0" xfId="1" applyFont="1" applyFill="1" applyBorder="1"/>
    <xf numFmtId="0" fontId="22" fillId="0" borderId="6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vertical="center" wrapText="1" readingOrder="1"/>
    </xf>
    <xf numFmtId="0" fontId="27" fillId="0" borderId="0" xfId="0" applyFont="1"/>
    <xf numFmtId="0" fontId="14" fillId="0" borderId="9" xfId="0" applyFont="1" applyBorder="1" applyAlignment="1">
      <alignment horizontal="left" vertical="center" wrapText="1" readingOrder="1"/>
    </xf>
    <xf numFmtId="0" fontId="14" fillId="0" borderId="9" xfId="0" applyFont="1" applyBorder="1" applyAlignment="1">
      <alignment horizontal="center" vertical="center" wrapText="1" readingOrder="1"/>
    </xf>
    <xf numFmtId="0" fontId="15" fillId="0" borderId="9" xfId="0" applyFont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 applyProtection="1">
      <alignment vertical="center" wrapText="1"/>
      <protection locked="0"/>
    </xf>
    <xf numFmtId="4" fontId="14" fillId="0" borderId="9" xfId="0" applyNumberFormat="1" applyFont="1" applyBorder="1" applyAlignment="1">
      <alignment horizontal="right" vertical="center" wrapText="1" readingOrder="1"/>
    </xf>
    <xf numFmtId="164" fontId="14" fillId="0" borderId="9" xfId="2" applyNumberFormat="1" applyFont="1" applyBorder="1" applyAlignment="1">
      <alignment horizontal="right" vertical="center" wrapText="1" readingOrder="1"/>
    </xf>
    <xf numFmtId="0" fontId="19" fillId="6" borderId="7" xfId="0" applyFont="1" applyFill="1" applyBorder="1" applyAlignment="1">
      <alignment vertical="center" wrapText="1" readingOrder="1"/>
    </xf>
    <xf numFmtId="0" fontId="19" fillId="6" borderId="7" xfId="0" applyFont="1" applyFill="1" applyBorder="1" applyAlignment="1">
      <alignment horizontal="center" vertical="center" wrapText="1" readingOrder="1"/>
    </xf>
    <xf numFmtId="0" fontId="20" fillId="6" borderId="7" xfId="0" applyFont="1" applyFill="1" applyBorder="1" applyAlignment="1">
      <alignment horizontal="center" vertical="center" wrapText="1" readingOrder="1"/>
    </xf>
    <xf numFmtId="0" fontId="19" fillId="6" borderId="7" xfId="0" applyFont="1" applyFill="1" applyBorder="1" applyAlignment="1">
      <alignment horizontal="left" vertical="center" wrapText="1" readingOrder="1"/>
    </xf>
    <xf numFmtId="4" fontId="19" fillId="6" borderId="7" xfId="0" applyNumberFormat="1" applyFont="1" applyFill="1" applyBorder="1" applyAlignment="1">
      <alignment horizontal="right" vertical="center" wrapText="1" readingOrder="1"/>
    </xf>
    <xf numFmtId="4" fontId="8" fillId="6" borderId="7" xfId="0" applyNumberFormat="1" applyFont="1" applyFill="1" applyBorder="1" applyAlignment="1">
      <alignment horizontal="right" vertical="center" wrapText="1" readingOrder="1"/>
    </xf>
    <xf numFmtId="0" fontId="8" fillId="6" borderId="0" xfId="0" applyFont="1" applyFill="1"/>
    <xf numFmtId="0" fontId="19" fillId="6" borderId="8" xfId="0" applyFont="1" applyFill="1" applyBorder="1" applyAlignment="1">
      <alignment vertical="center" wrapText="1" readingOrder="1"/>
    </xf>
    <xf numFmtId="0" fontId="19" fillId="6" borderId="8" xfId="0" applyFont="1" applyFill="1" applyBorder="1" applyAlignment="1">
      <alignment horizontal="center" vertical="center" wrapText="1" readingOrder="1"/>
    </xf>
    <xf numFmtId="0" fontId="20" fillId="6" borderId="8" xfId="0" applyFont="1" applyFill="1" applyBorder="1" applyAlignment="1">
      <alignment horizontal="center" vertical="center" wrapText="1" readingOrder="1"/>
    </xf>
    <xf numFmtId="0" fontId="19" fillId="6" borderId="8" xfId="0" applyFont="1" applyFill="1" applyBorder="1" applyAlignment="1">
      <alignment horizontal="left" vertical="center" wrapText="1" readingOrder="1"/>
    </xf>
    <xf numFmtId="4" fontId="19" fillId="6" borderId="8" xfId="0" applyNumberFormat="1" applyFont="1" applyFill="1" applyBorder="1" applyAlignment="1">
      <alignment horizontal="right" vertical="center" wrapText="1" readingOrder="1"/>
    </xf>
    <xf numFmtId="4" fontId="8" fillId="6" borderId="8" xfId="0" applyNumberFormat="1" applyFont="1" applyFill="1" applyBorder="1" applyAlignment="1">
      <alignment horizontal="right" vertical="center" wrapText="1" readingOrder="1"/>
    </xf>
    <xf numFmtId="0" fontId="17" fillId="0" borderId="6" xfId="0" applyFont="1" applyBorder="1" applyAlignment="1">
      <alignment vertical="center" wrapText="1" readingOrder="1"/>
    </xf>
    <xf numFmtId="0" fontId="17" fillId="0" borderId="6" xfId="0" applyFont="1" applyBorder="1" applyAlignment="1">
      <alignment horizontal="center" vertical="center" wrapText="1" readingOrder="1"/>
    </xf>
    <xf numFmtId="0" fontId="18" fillId="0" borderId="6" xfId="0" applyFont="1" applyBorder="1" applyAlignment="1">
      <alignment horizontal="center" vertical="center" wrapText="1" readingOrder="1"/>
    </xf>
    <xf numFmtId="4" fontId="17" fillId="2" borderId="6" xfId="0" applyNumberFormat="1" applyFont="1" applyFill="1" applyBorder="1" applyAlignment="1" applyProtection="1">
      <alignment vertical="center" wrapText="1"/>
      <protection locked="0"/>
    </xf>
    <xf numFmtId="4" fontId="17" fillId="0" borderId="6" xfId="0" applyNumberFormat="1" applyFont="1" applyBorder="1" applyAlignment="1">
      <alignment horizontal="right" vertical="center" wrapText="1" readingOrder="1"/>
    </xf>
    <xf numFmtId="164" fontId="17" fillId="0" borderId="6" xfId="2" applyNumberFormat="1" applyFont="1" applyBorder="1" applyAlignment="1">
      <alignment horizontal="right" vertical="center" wrapText="1" readingOrder="1"/>
    </xf>
    <xf numFmtId="4" fontId="22" fillId="0" borderId="6" xfId="0" applyNumberFormat="1" applyFont="1" applyBorder="1" applyAlignment="1">
      <alignment horizontal="right" vertical="center" wrapText="1" readingOrder="1"/>
    </xf>
    <xf numFmtId="0" fontId="19" fillId="7" borderId="7" xfId="0" applyFont="1" applyFill="1" applyBorder="1" applyAlignment="1">
      <alignment vertical="center" wrapText="1" readingOrder="1"/>
    </xf>
    <xf numFmtId="0" fontId="19" fillId="7" borderId="10" xfId="0" applyFont="1" applyFill="1" applyBorder="1" applyAlignment="1">
      <alignment horizontal="left" vertical="center" wrapText="1" readingOrder="1"/>
    </xf>
    <xf numFmtId="4" fontId="19" fillId="0" borderId="1" xfId="0" applyNumberFormat="1" applyFont="1" applyBorder="1" applyAlignment="1">
      <alignment horizontal="right" vertical="center" wrapText="1" readingOrder="1"/>
    </xf>
    <xf numFmtId="4" fontId="19" fillId="7" borderId="1" xfId="0" applyNumberFormat="1" applyFont="1" applyFill="1" applyBorder="1" applyAlignment="1">
      <alignment horizontal="right" vertical="center" wrapText="1" readingOrder="1"/>
    </xf>
    <xf numFmtId="4" fontId="14" fillId="0" borderId="7" xfId="0" applyNumberFormat="1" applyFont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 applyProtection="1">
      <alignment vertical="center" wrapText="1"/>
      <protection locked="0"/>
    </xf>
    <xf numFmtId="4" fontId="19" fillId="0" borderId="8" xfId="0" applyNumberFormat="1" applyFont="1" applyBorder="1" applyAlignment="1" applyProtection="1">
      <alignment vertical="center" wrapText="1"/>
      <protection locked="0"/>
    </xf>
    <xf numFmtId="0" fontId="14" fillId="0" borderId="9" xfId="0" applyFont="1" applyBorder="1" applyAlignment="1">
      <alignment vertical="center" wrapText="1" readingOrder="1"/>
    </xf>
    <xf numFmtId="0" fontId="14" fillId="2" borderId="9" xfId="0" applyFont="1" applyFill="1" applyBorder="1" applyAlignment="1">
      <alignment horizontal="left" vertical="center" wrapText="1" readingOrder="1"/>
    </xf>
    <xf numFmtId="0" fontId="14" fillId="2" borderId="9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>
      <alignment horizontal="right" vertical="center" wrapText="1" readingOrder="1"/>
    </xf>
    <xf numFmtId="164" fontId="14" fillId="2" borderId="9" xfId="2" applyNumberFormat="1" applyFont="1" applyFill="1" applyBorder="1" applyAlignment="1">
      <alignment horizontal="right" vertical="center" wrapText="1" readingOrder="1"/>
    </xf>
    <xf numFmtId="0" fontId="16" fillId="2" borderId="0" xfId="0" applyFont="1" applyFill="1"/>
    <xf numFmtId="0" fontId="10" fillId="8" borderId="9" xfId="0" applyFont="1" applyFill="1" applyBorder="1" applyAlignment="1">
      <alignment vertical="center" wrapText="1" readingOrder="1"/>
    </xf>
    <xf numFmtId="0" fontId="10" fillId="8" borderId="9" xfId="0" applyFont="1" applyFill="1" applyBorder="1" applyAlignment="1">
      <alignment horizontal="center" vertical="center" wrapText="1" readingOrder="1"/>
    </xf>
    <xf numFmtId="0" fontId="11" fillId="8" borderId="9" xfId="0" applyFont="1" applyFill="1" applyBorder="1" applyAlignment="1">
      <alignment horizontal="center" vertical="center" wrapText="1" readingOrder="1"/>
    </xf>
    <xf numFmtId="0" fontId="10" fillId="8" borderId="9" xfId="0" applyFont="1" applyFill="1" applyBorder="1" applyAlignment="1">
      <alignment horizontal="left" vertical="center" wrapText="1" readingOrder="1"/>
    </xf>
    <xf numFmtId="4" fontId="10" fillId="8" borderId="9" xfId="0" applyNumberFormat="1" applyFont="1" applyFill="1" applyBorder="1" applyAlignment="1">
      <alignment horizontal="right" vertical="center" wrapText="1" readingOrder="1"/>
    </xf>
    <xf numFmtId="164" fontId="10" fillId="8" borderId="9" xfId="2" applyNumberFormat="1" applyFont="1" applyFill="1" applyBorder="1" applyAlignment="1">
      <alignment horizontal="right" vertical="center" wrapText="1" readingOrder="1"/>
    </xf>
    <xf numFmtId="0" fontId="19" fillId="2" borderId="6" xfId="0" applyFont="1" applyFill="1" applyBorder="1" applyAlignment="1">
      <alignment vertical="center" wrapText="1" readingOrder="1"/>
    </xf>
    <xf numFmtId="0" fontId="19" fillId="2" borderId="6" xfId="0" applyFont="1" applyFill="1" applyBorder="1" applyAlignment="1">
      <alignment horizontal="center" vertical="center" wrapText="1" readingOrder="1"/>
    </xf>
    <xf numFmtId="0" fontId="20" fillId="2" borderId="6" xfId="0" applyFont="1" applyFill="1" applyBorder="1" applyAlignment="1">
      <alignment horizontal="center" vertical="center" wrapText="1" readingOrder="1"/>
    </xf>
    <xf numFmtId="0" fontId="19" fillId="2" borderId="6" xfId="0" applyFont="1" applyFill="1" applyBorder="1" applyAlignment="1">
      <alignment horizontal="left" vertical="center" wrapText="1" readingOrder="1"/>
    </xf>
    <xf numFmtId="4" fontId="19" fillId="2" borderId="6" xfId="0" applyNumberFormat="1" applyFont="1" applyFill="1" applyBorder="1" applyAlignment="1">
      <alignment horizontal="right" vertical="center" wrapText="1" readingOrder="1"/>
    </xf>
    <xf numFmtId="0" fontId="8" fillId="2" borderId="0" xfId="0" applyFont="1" applyFill="1"/>
    <xf numFmtId="0" fontId="20" fillId="2" borderId="9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vertical="center" wrapText="1" readingOrder="1"/>
    </xf>
    <xf numFmtId="0" fontId="19" fillId="2" borderId="7" xfId="0" applyFont="1" applyFill="1" applyBorder="1" applyAlignment="1">
      <alignment horizontal="center" vertical="center" wrapText="1" readingOrder="1"/>
    </xf>
    <xf numFmtId="0" fontId="20" fillId="2" borderId="7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horizontal="left" vertical="center" wrapText="1" readingOrder="1"/>
    </xf>
    <xf numFmtId="4" fontId="19" fillId="2" borderId="7" xfId="0" applyNumberFormat="1" applyFont="1" applyFill="1" applyBorder="1" applyAlignment="1">
      <alignment horizontal="right" vertical="center" wrapText="1" readingOrder="1"/>
    </xf>
    <xf numFmtId="4" fontId="8" fillId="2" borderId="7" xfId="0" applyNumberFormat="1" applyFont="1" applyFill="1" applyBorder="1" applyAlignment="1">
      <alignment horizontal="right" vertical="center" wrapText="1" readingOrder="1"/>
    </xf>
    <xf numFmtId="4" fontId="19" fillId="0" borderId="6" xfId="0" applyNumberFormat="1" applyFont="1" applyBorder="1" applyAlignment="1">
      <alignment horizontal="right" vertical="center" wrapText="1" readingOrder="1"/>
    </xf>
    <xf numFmtId="0" fontId="19" fillId="2" borderId="11" xfId="0" applyFont="1" applyFill="1" applyBorder="1" applyAlignment="1">
      <alignment vertical="center" wrapText="1" readingOrder="1"/>
    </xf>
    <xf numFmtId="0" fontId="19" fillId="2" borderId="11" xfId="0" applyFont="1" applyFill="1" applyBorder="1" applyAlignment="1">
      <alignment horizontal="center" vertical="center" wrapText="1" readingOrder="1"/>
    </xf>
    <xf numFmtId="0" fontId="20" fillId="2" borderId="11" xfId="0" applyFont="1" applyFill="1" applyBorder="1" applyAlignment="1">
      <alignment horizontal="center" vertical="center" wrapText="1" readingOrder="1"/>
    </xf>
    <xf numFmtId="0" fontId="19" fillId="2" borderId="11" xfId="0" applyFont="1" applyFill="1" applyBorder="1" applyAlignment="1">
      <alignment horizontal="left" vertical="center" wrapText="1" readingOrder="1"/>
    </xf>
    <xf numFmtId="4" fontId="19" fillId="2" borderId="11" xfId="0" applyNumberFormat="1" applyFont="1" applyFill="1" applyBorder="1" applyAlignment="1">
      <alignment horizontal="right" vertical="center" wrapText="1" readingOrder="1"/>
    </xf>
    <xf numFmtId="0" fontId="19" fillId="0" borderId="6" xfId="0" applyFont="1" applyBorder="1" applyAlignment="1">
      <alignment vertical="center" wrapText="1" readingOrder="1"/>
    </xf>
    <xf numFmtId="0" fontId="19" fillId="0" borderId="11" xfId="0" applyFont="1" applyBorder="1" applyAlignment="1">
      <alignment vertical="center" wrapText="1" readingOrder="1"/>
    </xf>
    <xf numFmtId="17" fontId="10" fillId="3" borderId="9" xfId="0" applyNumberFormat="1" applyFont="1" applyFill="1" applyBorder="1" applyAlignment="1">
      <alignment vertical="center" wrapText="1" readingOrder="1"/>
    </xf>
    <xf numFmtId="0" fontId="10" fillId="3" borderId="9" xfId="0" applyFont="1" applyFill="1" applyBorder="1" applyAlignment="1">
      <alignment horizontal="center" vertical="center" wrapText="1" readingOrder="1"/>
    </xf>
    <xf numFmtId="4" fontId="10" fillId="3" borderId="9" xfId="0" applyNumberFormat="1" applyFont="1" applyFill="1" applyBorder="1" applyAlignment="1">
      <alignment horizontal="right" vertical="center" wrapText="1" readingOrder="1"/>
    </xf>
    <xf numFmtId="164" fontId="10" fillId="3" borderId="9" xfId="2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/>
    <xf numFmtId="0" fontId="28" fillId="0" borderId="12" xfId="0" applyFont="1" applyBorder="1" applyAlignment="1">
      <alignment horizontal="center" vertical="center" wrapText="1" readingOrder="1"/>
    </xf>
    <xf numFmtId="0" fontId="28" fillId="0" borderId="2" xfId="0" applyFont="1" applyBorder="1" applyAlignment="1">
      <alignment horizontal="center" vertical="center" wrapText="1" readingOrder="1"/>
    </xf>
    <xf numFmtId="164" fontId="23" fillId="0" borderId="7" xfId="2" applyNumberFormat="1" applyFont="1" applyBorder="1" applyAlignment="1">
      <alignment horizontal="right" vertical="center" wrapText="1" readingOrder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1457325</xdr:colOff>
      <xdr:row>0</xdr:row>
      <xdr:rowOff>9526</xdr:rowOff>
    </xdr:from>
    <xdr:to>
      <xdr:col>4</xdr:col>
      <xdr:colOff>1600435</xdr:colOff>
      <xdr:row>3</xdr:row>
      <xdr:rowOff>9526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FB69CCB-F7B2-4E43-B9A7-203FB363CDB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71496"/>
        <a:stretch/>
      </xdr:blipFill>
      <xdr:spPr>
        <a:xfrm>
          <a:off x="2352675" y="9526"/>
          <a:ext cx="3448285" cy="144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117A-3D2D-471F-B1DE-C4F663D336AC}">
  <dimension ref="A1:L168"/>
  <sheetViews>
    <sheetView showGridLines="0" tabSelected="1" workbookViewId="0">
      <pane xSplit="5" ySplit="4" topLeftCell="F65" activePane="bottomRight" state="frozen"/>
      <selection pane="topRight" activeCell="Q1" sqref="Q1"/>
      <selection pane="bottomLeft" activeCell="A5" sqref="A5"/>
      <selection pane="bottomRight" activeCell="D144" sqref="D144"/>
    </sheetView>
  </sheetViews>
  <sheetFormatPr baseColWidth="10" defaultColWidth="11.42578125" defaultRowHeight="15" x14ac:dyDescent="0.25"/>
  <cols>
    <col min="1" max="1" width="28" style="4" customWidth="1"/>
    <col min="2" max="2" width="11.85546875" style="4" customWidth="1"/>
    <col min="3" max="3" width="4.7109375" style="4" bestFit="1" customWidth="1"/>
    <col min="4" max="4" width="5" style="4" bestFit="1" customWidth="1"/>
    <col min="5" max="5" width="51.28515625" style="4" customWidth="1"/>
    <col min="6" max="6" width="24.42578125" style="165" bestFit="1" customWidth="1"/>
    <col min="7" max="10" width="23" style="165" bestFit="1" customWidth="1"/>
    <col min="11" max="11" width="15.140625" style="4" customWidth="1"/>
    <col min="12" max="12" width="14.42578125" style="4" customWidth="1"/>
    <col min="13" max="16384" width="11.42578125" style="4"/>
  </cols>
  <sheetData>
    <row r="1" spans="1:12" ht="49.5" customHeight="1" x14ac:dyDescent="0.25">
      <c r="A1" s="1"/>
      <c r="B1" s="3" t="s">
        <v>0</v>
      </c>
      <c r="C1" s="3"/>
      <c r="D1" s="3"/>
      <c r="E1" s="3"/>
      <c r="F1" s="3"/>
      <c r="G1" s="3"/>
      <c r="H1" s="3"/>
      <c r="I1" s="3"/>
      <c r="J1" s="3"/>
      <c r="K1" s="2"/>
      <c r="L1" s="2"/>
    </row>
    <row r="2" spans="1:12" ht="33.75" customHeight="1" x14ac:dyDescent="0.25">
      <c r="A2" s="1"/>
      <c r="B2" s="6" t="s">
        <v>1</v>
      </c>
      <c r="C2" s="6"/>
      <c r="D2" s="6"/>
      <c r="E2" s="6"/>
      <c r="F2" s="6"/>
      <c r="G2" s="6"/>
      <c r="H2" s="6"/>
      <c r="I2" s="6"/>
      <c r="J2" s="6"/>
      <c r="K2" s="5"/>
      <c r="L2" s="5"/>
    </row>
    <row r="3" spans="1:12" ht="30.75" customHeight="1" x14ac:dyDescent="0.25">
      <c r="A3" s="166" t="s">
        <v>277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</row>
    <row r="4" spans="1:12" s="11" customFormat="1" ht="21" customHeight="1" x14ac:dyDescent="0.2">
      <c r="A4" s="7" t="s">
        <v>2</v>
      </c>
      <c r="B4" s="8" t="s">
        <v>3</v>
      </c>
      <c r="C4" s="8" t="s">
        <v>4</v>
      </c>
      <c r="D4" s="7" t="s">
        <v>5</v>
      </c>
      <c r="E4" s="7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275</v>
      </c>
      <c r="L4" s="10" t="s">
        <v>276</v>
      </c>
    </row>
    <row r="5" spans="1:12" s="18" customFormat="1" ht="18.75" x14ac:dyDescent="0.3">
      <c r="A5" s="12" t="s">
        <v>12</v>
      </c>
      <c r="B5" s="14"/>
      <c r="C5" s="14"/>
      <c r="D5" s="13"/>
      <c r="E5" s="15" t="s">
        <v>13</v>
      </c>
      <c r="F5" s="16">
        <f t="shared" ref="F5:J5" si="0">SUM(F6+F40+F115+F131)</f>
        <v>252961000000</v>
      </c>
      <c r="G5" s="16">
        <f t="shared" si="0"/>
        <v>63264000000</v>
      </c>
      <c r="H5" s="16">
        <f t="shared" si="0"/>
        <v>40079528643.129997</v>
      </c>
      <c r="I5" s="16">
        <f t="shared" si="0"/>
        <v>21616132975.25</v>
      </c>
      <c r="J5" s="16">
        <f t="shared" si="0"/>
        <v>20667598101.98</v>
      </c>
      <c r="K5" s="17">
        <v>0.15844153305501638</v>
      </c>
      <c r="L5" s="17">
        <v>8.5452433281217266E-2</v>
      </c>
    </row>
    <row r="6" spans="1:12" s="24" customFormat="1" ht="18.75" x14ac:dyDescent="0.3">
      <c r="A6" s="19" t="s">
        <v>14</v>
      </c>
      <c r="B6" s="21"/>
      <c r="C6" s="21"/>
      <c r="D6" s="20"/>
      <c r="E6" s="19" t="s">
        <v>15</v>
      </c>
      <c r="F6" s="22">
        <f t="shared" ref="F6:J6" si="1">F7</f>
        <v>150647000000</v>
      </c>
      <c r="G6" s="22">
        <f t="shared" si="1"/>
        <v>0</v>
      </c>
      <c r="H6" s="22">
        <f>H7+0</f>
        <v>18581376109</v>
      </c>
      <c r="I6" s="22">
        <f t="shared" si="1"/>
        <v>18566890363</v>
      </c>
      <c r="J6" s="22">
        <f t="shared" si="1"/>
        <v>17698412562</v>
      </c>
      <c r="K6" s="23">
        <v>0.12334381772620763</v>
      </c>
      <c r="L6" s="23">
        <v>0.12324766084289764</v>
      </c>
    </row>
    <row r="7" spans="1:12" s="31" customFormat="1" ht="15.75" x14ac:dyDescent="0.25">
      <c r="A7" s="25" t="s">
        <v>16</v>
      </c>
      <c r="B7" s="27"/>
      <c r="C7" s="27"/>
      <c r="D7" s="26"/>
      <c r="E7" s="28" t="s">
        <v>17</v>
      </c>
      <c r="F7" s="29">
        <f t="shared" ref="F7:J7" si="2">SUM(F8+F21+F29)</f>
        <v>150647000000</v>
      </c>
      <c r="G7" s="29">
        <f t="shared" si="2"/>
        <v>0</v>
      </c>
      <c r="H7" s="29">
        <f t="shared" si="2"/>
        <v>18581376109</v>
      </c>
      <c r="I7" s="29">
        <f t="shared" si="2"/>
        <v>18566890363</v>
      </c>
      <c r="J7" s="29">
        <f t="shared" si="2"/>
        <v>17698412562</v>
      </c>
      <c r="K7" s="30">
        <v>0.12334381772620763</v>
      </c>
      <c r="L7" s="30">
        <v>0.12324766084289764</v>
      </c>
    </row>
    <row r="8" spans="1:12" s="38" customFormat="1" ht="18" customHeight="1" x14ac:dyDescent="0.2">
      <c r="A8" s="32" t="s">
        <v>18</v>
      </c>
      <c r="B8" s="34" t="s">
        <v>19</v>
      </c>
      <c r="C8" s="34">
        <v>10</v>
      </c>
      <c r="D8" s="33" t="s">
        <v>20</v>
      </c>
      <c r="E8" s="35" t="s">
        <v>21</v>
      </c>
      <c r="F8" s="36">
        <f t="shared" ref="F8:G8" si="3">SUM(F9+F19)</f>
        <v>100074000000</v>
      </c>
      <c r="G8" s="36">
        <f t="shared" si="3"/>
        <v>0</v>
      </c>
      <c r="H8" s="36">
        <f>SUM(H9+H19)</f>
        <v>11395902852</v>
      </c>
      <c r="I8" s="36">
        <f>SUM(I9+I19)</f>
        <v>11395902852</v>
      </c>
      <c r="J8" s="36">
        <f>SUM(J9+J19)</f>
        <v>11361785807</v>
      </c>
      <c r="K8" s="37">
        <v>0.11387476119671443</v>
      </c>
      <c r="L8" s="37">
        <v>0.11387476119671443</v>
      </c>
    </row>
    <row r="9" spans="1:12" s="38" customFormat="1" ht="30" customHeight="1" x14ac:dyDescent="0.2">
      <c r="A9" s="39" t="s">
        <v>22</v>
      </c>
      <c r="B9" s="41" t="s">
        <v>19</v>
      </c>
      <c r="C9" s="41">
        <v>10</v>
      </c>
      <c r="D9" s="40" t="s">
        <v>20</v>
      </c>
      <c r="E9" s="42" t="s">
        <v>23</v>
      </c>
      <c r="F9" s="43">
        <f>SUM(F10:F18)</f>
        <v>97419000000</v>
      </c>
      <c r="G9" s="43">
        <f t="shared" ref="G9:J9" si="4">SUM(G10:G18)</f>
        <v>0</v>
      </c>
      <c r="H9" s="43">
        <f t="shared" si="4"/>
        <v>10947616025</v>
      </c>
      <c r="I9" s="43">
        <f t="shared" si="4"/>
        <v>10947616025</v>
      </c>
      <c r="J9" s="43">
        <f t="shared" si="4"/>
        <v>10913498980</v>
      </c>
      <c r="K9" s="44">
        <v>0.11237660030384217</v>
      </c>
      <c r="L9" s="44">
        <v>0.11237660030384217</v>
      </c>
    </row>
    <row r="10" spans="1:12" s="38" customFormat="1" ht="15" customHeight="1" x14ac:dyDescent="0.2">
      <c r="A10" s="45" t="s">
        <v>24</v>
      </c>
      <c r="B10" s="47" t="s">
        <v>19</v>
      </c>
      <c r="C10" s="47" t="s">
        <v>25</v>
      </c>
      <c r="D10" s="46" t="s">
        <v>20</v>
      </c>
      <c r="E10" s="48" t="s">
        <v>26</v>
      </c>
      <c r="F10" s="50">
        <v>64350000000</v>
      </c>
      <c r="G10" s="49">
        <v>0</v>
      </c>
      <c r="H10" s="49">
        <v>9076397803</v>
      </c>
      <c r="I10" s="49">
        <v>9076397803</v>
      </c>
      <c r="J10" s="49">
        <v>9043941745</v>
      </c>
      <c r="K10" s="51">
        <v>0.14104736290598291</v>
      </c>
      <c r="L10" s="51">
        <v>0.14104736290598291</v>
      </c>
    </row>
    <row r="11" spans="1:12" s="38" customFormat="1" ht="15" customHeight="1" x14ac:dyDescent="0.2">
      <c r="A11" s="52" t="s">
        <v>27</v>
      </c>
      <c r="B11" s="47" t="s">
        <v>19</v>
      </c>
      <c r="C11" s="47" t="s">
        <v>25</v>
      </c>
      <c r="D11" s="46" t="s">
        <v>20</v>
      </c>
      <c r="E11" s="45" t="s">
        <v>28</v>
      </c>
      <c r="F11" s="50">
        <v>905000000</v>
      </c>
      <c r="G11" s="49">
        <v>0</v>
      </c>
      <c r="H11" s="49">
        <v>145141936</v>
      </c>
      <c r="I11" s="49">
        <v>145141936</v>
      </c>
      <c r="J11" s="49">
        <v>145141936</v>
      </c>
      <c r="K11" s="51">
        <v>0.16037782983425414</v>
      </c>
      <c r="L11" s="51">
        <v>0.16037782983425414</v>
      </c>
    </row>
    <row r="12" spans="1:12" s="38" customFormat="1" ht="15" customHeight="1" x14ac:dyDescent="0.2">
      <c r="A12" s="52" t="s">
        <v>29</v>
      </c>
      <c r="B12" s="47" t="s">
        <v>19</v>
      </c>
      <c r="C12" s="47" t="s">
        <v>25</v>
      </c>
      <c r="D12" s="46" t="s">
        <v>20</v>
      </c>
      <c r="E12" s="45" t="s">
        <v>30</v>
      </c>
      <c r="F12" s="50">
        <v>506000000</v>
      </c>
      <c r="G12" s="49">
        <v>0</v>
      </c>
      <c r="H12" s="49">
        <v>56713721</v>
      </c>
      <c r="I12" s="49">
        <v>56713721</v>
      </c>
      <c r="J12" s="49">
        <v>56205202</v>
      </c>
      <c r="K12" s="51">
        <v>0.11208245256916996</v>
      </c>
      <c r="L12" s="51">
        <v>0.11208245256916996</v>
      </c>
    </row>
    <row r="13" spans="1:12" s="38" customFormat="1" ht="15" customHeight="1" x14ac:dyDescent="0.2">
      <c r="A13" s="52" t="s">
        <v>31</v>
      </c>
      <c r="B13" s="47" t="s">
        <v>19</v>
      </c>
      <c r="C13" s="47" t="s">
        <v>25</v>
      </c>
      <c r="D13" s="46" t="s">
        <v>20</v>
      </c>
      <c r="E13" s="45" t="s">
        <v>32</v>
      </c>
      <c r="F13" s="50">
        <v>890000000</v>
      </c>
      <c r="G13" s="49">
        <v>0</v>
      </c>
      <c r="H13" s="49">
        <v>153475731</v>
      </c>
      <c r="I13" s="49">
        <v>153475731</v>
      </c>
      <c r="J13" s="49">
        <v>152323263</v>
      </c>
      <c r="K13" s="51">
        <v>0.17244464157303371</v>
      </c>
      <c r="L13" s="51">
        <v>0.17244464157303371</v>
      </c>
    </row>
    <row r="14" spans="1:12" s="38" customFormat="1" ht="15" customHeight="1" x14ac:dyDescent="0.2">
      <c r="A14" s="52" t="s">
        <v>33</v>
      </c>
      <c r="B14" s="47" t="s">
        <v>19</v>
      </c>
      <c r="C14" s="47" t="s">
        <v>25</v>
      </c>
      <c r="D14" s="46" t="s">
        <v>20</v>
      </c>
      <c r="E14" s="45" t="s">
        <v>34</v>
      </c>
      <c r="F14" s="50">
        <v>4180000000</v>
      </c>
      <c r="G14" s="49">
        <v>0</v>
      </c>
      <c r="H14" s="49">
        <v>5072750</v>
      </c>
      <c r="I14" s="49">
        <v>5072750</v>
      </c>
      <c r="J14" s="49">
        <v>5072750</v>
      </c>
      <c r="K14" s="51">
        <v>1.2135765550239234E-3</v>
      </c>
      <c r="L14" s="51">
        <v>1.2135765550239234E-3</v>
      </c>
    </row>
    <row r="15" spans="1:12" s="38" customFormat="1" ht="14.25" x14ac:dyDescent="0.2">
      <c r="A15" s="52" t="s">
        <v>35</v>
      </c>
      <c r="B15" s="47" t="s">
        <v>19</v>
      </c>
      <c r="C15" s="47" t="s">
        <v>25</v>
      </c>
      <c r="D15" s="46" t="s">
        <v>20</v>
      </c>
      <c r="E15" s="45" t="s">
        <v>36</v>
      </c>
      <c r="F15" s="50">
        <v>2540000000</v>
      </c>
      <c r="G15" s="49">
        <v>0</v>
      </c>
      <c r="H15" s="49">
        <v>324715632</v>
      </c>
      <c r="I15" s="49">
        <v>324715632</v>
      </c>
      <c r="J15" s="49">
        <v>324715632</v>
      </c>
      <c r="K15" s="51">
        <v>0.1278408</v>
      </c>
      <c r="L15" s="51">
        <v>0.1278408</v>
      </c>
    </row>
    <row r="16" spans="1:12" s="38" customFormat="1" ht="28.5" x14ac:dyDescent="0.2">
      <c r="A16" s="52" t="s">
        <v>37</v>
      </c>
      <c r="B16" s="47" t="s">
        <v>19</v>
      </c>
      <c r="C16" s="47" t="s">
        <v>25</v>
      </c>
      <c r="D16" s="46" t="s">
        <v>20</v>
      </c>
      <c r="E16" s="45" t="s">
        <v>38</v>
      </c>
      <c r="F16" s="50">
        <v>13298000000</v>
      </c>
      <c r="G16" s="49">
        <v>0</v>
      </c>
      <c r="H16" s="49">
        <v>870414746</v>
      </c>
      <c r="I16" s="49">
        <v>870414746</v>
      </c>
      <c r="J16" s="49">
        <v>870414746</v>
      </c>
      <c r="K16" s="51">
        <v>6.5454560535418857E-2</v>
      </c>
      <c r="L16" s="51">
        <v>6.5454560535418857E-2</v>
      </c>
    </row>
    <row r="17" spans="1:12" s="38" customFormat="1" ht="15" customHeight="1" x14ac:dyDescent="0.2">
      <c r="A17" s="52" t="s">
        <v>39</v>
      </c>
      <c r="B17" s="47" t="s">
        <v>19</v>
      </c>
      <c r="C17" s="47" t="s">
        <v>25</v>
      </c>
      <c r="D17" s="46" t="s">
        <v>20</v>
      </c>
      <c r="E17" s="45" t="s">
        <v>40</v>
      </c>
      <c r="F17" s="50">
        <v>7030000000</v>
      </c>
      <c r="G17" s="49">
        <v>0</v>
      </c>
      <c r="H17" s="49">
        <v>903403</v>
      </c>
      <c r="I17" s="49">
        <v>903403</v>
      </c>
      <c r="J17" s="49">
        <v>903403</v>
      </c>
      <c r="K17" s="51">
        <v>1.285068278805121E-4</v>
      </c>
      <c r="L17" s="51">
        <v>1.285068278805121E-4</v>
      </c>
    </row>
    <row r="18" spans="1:12" s="38" customFormat="1" ht="15" customHeight="1" x14ac:dyDescent="0.2">
      <c r="A18" s="52" t="s">
        <v>41</v>
      </c>
      <c r="B18" s="47" t="s">
        <v>19</v>
      </c>
      <c r="C18" s="47" t="s">
        <v>25</v>
      </c>
      <c r="D18" s="46" t="s">
        <v>20</v>
      </c>
      <c r="E18" s="45" t="s">
        <v>42</v>
      </c>
      <c r="F18" s="50">
        <v>3720000000</v>
      </c>
      <c r="G18" s="49">
        <v>0</v>
      </c>
      <c r="H18" s="49">
        <v>314780303</v>
      </c>
      <c r="I18" s="49">
        <v>314780303</v>
      </c>
      <c r="J18" s="49">
        <v>314780303</v>
      </c>
      <c r="K18" s="51">
        <v>8.461836102150537E-2</v>
      </c>
      <c r="L18" s="51">
        <v>8.461836102150537E-2</v>
      </c>
    </row>
    <row r="19" spans="1:12" s="54" customFormat="1" ht="15.75" x14ac:dyDescent="0.2">
      <c r="A19" s="39" t="s">
        <v>43</v>
      </c>
      <c r="B19" s="41" t="s">
        <v>19</v>
      </c>
      <c r="C19" s="41">
        <v>10</v>
      </c>
      <c r="D19" s="40" t="s">
        <v>20</v>
      </c>
      <c r="E19" s="42" t="s">
        <v>44</v>
      </c>
      <c r="F19" s="53">
        <f>F20</f>
        <v>2655000000</v>
      </c>
      <c r="G19" s="43">
        <f t="shared" ref="G19:J19" si="5">G20</f>
        <v>0</v>
      </c>
      <c r="H19" s="43">
        <f t="shared" si="5"/>
        <v>448286827</v>
      </c>
      <c r="I19" s="43">
        <f t="shared" si="5"/>
        <v>448286827</v>
      </c>
      <c r="J19" s="43">
        <f t="shared" si="5"/>
        <v>448286827</v>
      </c>
      <c r="K19" s="44">
        <v>0.16884626252354049</v>
      </c>
      <c r="L19" s="37">
        <v>0.16884626252354049</v>
      </c>
    </row>
    <row r="20" spans="1:12" s="38" customFormat="1" ht="14.25" x14ac:dyDescent="0.2">
      <c r="A20" s="52" t="s">
        <v>45</v>
      </c>
      <c r="B20" s="47" t="s">
        <v>19</v>
      </c>
      <c r="C20" s="47" t="s">
        <v>25</v>
      </c>
      <c r="D20" s="46" t="s">
        <v>20</v>
      </c>
      <c r="E20" s="45" t="s">
        <v>46</v>
      </c>
      <c r="F20" s="50">
        <v>2655000000</v>
      </c>
      <c r="G20" s="49">
        <v>0</v>
      </c>
      <c r="H20" s="49">
        <v>448286827</v>
      </c>
      <c r="I20" s="49">
        <v>448286827</v>
      </c>
      <c r="J20" s="49">
        <v>448286827</v>
      </c>
      <c r="K20" s="51">
        <v>8.461836102150537E-2</v>
      </c>
      <c r="L20" s="51">
        <v>8.461836102150537E-2</v>
      </c>
    </row>
    <row r="21" spans="1:12" s="38" customFormat="1" ht="31.5" customHeight="1" x14ac:dyDescent="0.2">
      <c r="A21" s="32" t="s">
        <v>47</v>
      </c>
      <c r="B21" s="33" t="s">
        <v>19</v>
      </c>
      <c r="C21" s="33">
        <v>10</v>
      </c>
      <c r="D21" s="33" t="s">
        <v>20</v>
      </c>
      <c r="E21" s="35" t="s">
        <v>48</v>
      </c>
      <c r="F21" s="56">
        <f>SUM(F22:F28)</f>
        <v>40608000000</v>
      </c>
      <c r="G21" s="36">
        <f t="shared" ref="G21:J21" si="6">SUM(G22:G28)</f>
        <v>0</v>
      </c>
      <c r="H21" s="36">
        <f t="shared" si="6"/>
        <v>6273126915</v>
      </c>
      <c r="I21" s="36">
        <f t="shared" si="6"/>
        <v>6273126915</v>
      </c>
      <c r="J21" s="36">
        <f t="shared" si="6"/>
        <v>5441486054</v>
      </c>
      <c r="K21" s="37">
        <v>0.15448007572399527</v>
      </c>
      <c r="L21" s="37">
        <v>0.15448007572399527</v>
      </c>
    </row>
    <row r="22" spans="1:12" s="38" customFormat="1" ht="15.75" x14ac:dyDescent="0.2">
      <c r="A22" s="52" t="s">
        <v>49</v>
      </c>
      <c r="B22" s="47" t="s">
        <v>19</v>
      </c>
      <c r="C22" s="47" t="s">
        <v>25</v>
      </c>
      <c r="D22" s="46" t="s">
        <v>20</v>
      </c>
      <c r="E22" s="45" t="s">
        <v>50</v>
      </c>
      <c r="F22" s="50">
        <v>10674000000</v>
      </c>
      <c r="G22" s="49">
        <v>0</v>
      </c>
      <c r="H22" s="49">
        <v>1805576167</v>
      </c>
      <c r="I22" s="49">
        <v>1805576167</v>
      </c>
      <c r="J22" s="49">
        <v>1805576167</v>
      </c>
      <c r="K22" s="168">
        <v>0.16915647058272437</v>
      </c>
      <c r="L22" s="168">
        <v>0.16915647058272437</v>
      </c>
    </row>
    <row r="23" spans="1:12" s="38" customFormat="1" ht="15.75" x14ac:dyDescent="0.2">
      <c r="A23" s="52" t="s">
        <v>51</v>
      </c>
      <c r="B23" s="47" t="s">
        <v>19</v>
      </c>
      <c r="C23" s="47" t="s">
        <v>25</v>
      </c>
      <c r="D23" s="46" t="s">
        <v>20</v>
      </c>
      <c r="E23" s="45" t="s">
        <v>52</v>
      </c>
      <c r="F23" s="50">
        <v>7560000000</v>
      </c>
      <c r="G23" s="49">
        <v>0</v>
      </c>
      <c r="H23" s="49">
        <v>1282173284</v>
      </c>
      <c r="I23" s="49">
        <v>1282173284</v>
      </c>
      <c r="J23" s="49">
        <v>1282173284</v>
      </c>
      <c r="K23" s="168">
        <v>0.16959964074074074</v>
      </c>
      <c r="L23" s="168">
        <v>0.16959964074074074</v>
      </c>
    </row>
    <row r="24" spans="1:12" s="38" customFormat="1" ht="15" customHeight="1" x14ac:dyDescent="0.2">
      <c r="A24" s="52" t="s">
        <v>53</v>
      </c>
      <c r="B24" s="47" t="s">
        <v>19</v>
      </c>
      <c r="C24" s="47" t="s">
        <v>25</v>
      </c>
      <c r="D24" s="46" t="s">
        <v>20</v>
      </c>
      <c r="E24" s="45" t="s">
        <v>54</v>
      </c>
      <c r="F24" s="50">
        <v>8775000000</v>
      </c>
      <c r="G24" s="49">
        <v>0</v>
      </c>
      <c r="H24" s="49">
        <v>1297948064</v>
      </c>
      <c r="I24" s="49">
        <v>1297948064</v>
      </c>
      <c r="J24" s="49">
        <v>466307203</v>
      </c>
      <c r="K24" s="168">
        <v>0.14791430928774929</v>
      </c>
      <c r="L24" s="168">
        <v>0.14791430928774929</v>
      </c>
    </row>
    <row r="25" spans="1:12" s="38" customFormat="1" ht="15.75" x14ac:dyDescent="0.2">
      <c r="A25" s="52" t="s">
        <v>55</v>
      </c>
      <c r="B25" s="47" t="s">
        <v>19</v>
      </c>
      <c r="C25" s="47" t="s">
        <v>25</v>
      </c>
      <c r="D25" s="46" t="s">
        <v>20</v>
      </c>
      <c r="E25" s="45" t="s">
        <v>56</v>
      </c>
      <c r="F25" s="50">
        <v>3895000000</v>
      </c>
      <c r="G25" s="49">
        <v>0</v>
      </c>
      <c r="H25" s="49">
        <v>597204900</v>
      </c>
      <c r="I25" s="49">
        <v>597204900</v>
      </c>
      <c r="J25" s="49">
        <v>597204900</v>
      </c>
      <c r="K25" s="168">
        <v>0.15332603337612324</v>
      </c>
      <c r="L25" s="168">
        <v>0.15332603337612324</v>
      </c>
    </row>
    <row r="26" spans="1:12" s="38" customFormat="1" ht="28.5" x14ac:dyDescent="0.2">
      <c r="A26" s="52" t="s">
        <v>57</v>
      </c>
      <c r="B26" s="47" t="s">
        <v>19</v>
      </c>
      <c r="C26" s="47" t="s">
        <v>25</v>
      </c>
      <c r="D26" s="46" t="s">
        <v>20</v>
      </c>
      <c r="E26" s="45" t="s">
        <v>58</v>
      </c>
      <c r="F26" s="50">
        <v>4830000000</v>
      </c>
      <c r="G26" s="49">
        <v>0</v>
      </c>
      <c r="H26" s="49">
        <v>734611800</v>
      </c>
      <c r="I26" s="49">
        <v>734611800</v>
      </c>
      <c r="J26" s="49">
        <v>734611800</v>
      </c>
      <c r="K26" s="168">
        <v>0.15209354037267081</v>
      </c>
      <c r="L26" s="168">
        <v>0.15209354037267081</v>
      </c>
    </row>
    <row r="27" spans="1:12" s="38" customFormat="1" ht="15" customHeight="1" x14ac:dyDescent="0.2">
      <c r="A27" s="52" t="s">
        <v>59</v>
      </c>
      <c r="B27" s="47" t="s">
        <v>19</v>
      </c>
      <c r="C27" s="47" t="s">
        <v>25</v>
      </c>
      <c r="D27" s="46" t="s">
        <v>20</v>
      </c>
      <c r="E27" s="45" t="s">
        <v>60</v>
      </c>
      <c r="F27" s="50">
        <v>2920000000</v>
      </c>
      <c r="G27" s="49">
        <v>0</v>
      </c>
      <c r="H27" s="49">
        <v>447950400</v>
      </c>
      <c r="I27" s="49">
        <v>447950400</v>
      </c>
      <c r="J27" s="49">
        <v>447950400</v>
      </c>
      <c r="K27" s="168">
        <v>0.15340767123287671</v>
      </c>
      <c r="L27" s="168">
        <v>0.15340767123287671</v>
      </c>
    </row>
    <row r="28" spans="1:12" s="38" customFormat="1" ht="15" customHeight="1" x14ac:dyDescent="0.2">
      <c r="A28" s="52" t="s">
        <v>61</v>
      </c>
      <c r="B28" s="47" t="s">
        <v>19</v>
      </c>
      <c r="C28" s="47" t="s">
        <v>25</v>
      </c>
      <c r="D28" s="46" t="s">
        <v>20</v>
      </c>
      <c r="E28" s="45" t="s">
        <v>62</v>
      </c>
      <c r="F28" s="50">
        <v>1954000000</v>
      </c>
      <c r="G28" s="49">
        <v>0</v>
      </c>
      <c r="H28" s="49">
        <v>107662300</v>
      </c>
      <c r="I28" s="49">
        <v>107662300</v>
      </c>
      <c r="J28" s="49">
        <v>107662300</v>
      </c>
      <c r="K28" s="168">
        <v>5.5098413510747186E-2</v>
      </c>
      <c r="L28" s="168">
        <v>5.5098413510747186E-2</v>
      </c>
    </row>
    <row r="29" spans="1:12" s="38" customFormat="1" ht="31.5" customHeight="1" x14ac:dyDescent="0.2">
      <c r="A29" s="57" t="s">
        <v>63</v>
      </c>
      <c r="B29" s="34" t="s">
        <v>19</v>
      </c>
      <c r="C29" s="34">
        <v>10</v>
      </c>
      <c r="D29" s="33" t="s">
        <v>20</v>
      </c>
      <c r="E29" s="35" t="s">
        <v>64</v>
      </c>
      <c r="F29" s="56">
        <f>SUM(F34:F39)+F30+0</f>
        <v>9965000000</v>
      </c>
      <c r="G29" s="36">
        <f t="shared" ref="G29:J29" si="7">SUM(G34:G39)+G30</f>
        <v>0</v>
      </c>
      <c r="H29" s="36">
        <f t="shared" si="7"/>
        <v>912346342</v>
      </c>
      <c r="I29" s="36">
        <f t="shared" si="7"/>
        <v>897860596</v>
      </c>
      <c r="J29" s="36">
        <f t="shared" si="7"/>
        <v>895140701</v>
      </c>
      <c r="K29" s="37">
        <v>9.1555076969392871E-2</v>
      </c>
      <c r="L29" s="37">
        <v>9.0101414550928252E-2</v>
      </c>
    </row>
    <row r="30" spans="1:12" s="38" customFormat="1" ht="31.5" customHeight="1" x14ac:dyDescent="0.2">
      <c r="A30" s="58" t="s">
        <v>65</v>
      </c>
      <c r="B30" s="60" t="s">
        <v>19</v>
      </c>
      <c r="C30" s="60">
        <v>10</v>
      </c>
      <c r="D30" s="59" t="s">
        <v>20</v>
      </c>
      <c r="E30" s="61" t="s">
        <v>66</v>
      </c>
      <c r="F30" s="63">
        <f>SUM(F31:F33)</f>
        <v>6561000000</v>
      </c>
      <c r="G30" s="63">
        <f>SUM(G31:G33)</f>
        <v>0</v>
      </c>
      <c r="H30" s="62">
        <f t="shared" ref="H30:J30" si="8">SUM(H31:H33)</f>
        <v>469727350</v>
      </c>
      <c r="I30" s="62">
        <f t="shared" si="8"/>
        <v>455241604</v>
      </c>
      <c r="J30" s="62">
        <f t="shared" si="8"/>
        <v>455241604</v>
      </c>
      <c r="K30" s="64">
        <v>7.1593865264441392E-2</v>
      </c>
      <c r="L30" s="64">
        <v>6.9386008840115837E-2</v>
      </c>
    </row>
    <row r="31" spans="1:12" s="69" customFormat="1" ht="15" customHeight="1" x14ac:dyDescent="0.2">
      <c r="A31" s="65" t="s">
        <v>67</v>
      </c>
      <c r="B31" s="47" t="s">
        <v>19</v>
      </c>
      <c r="C31" s="47" t="s">
        <v>25</v>
      </c>
      <c r="D31" s="47" t="s">
        <v>20</v>
      </c>
      <c r="E31" s="66" t="s">
        <v>68</v>
      </c>
      <c r="F31" s="68">
        <v>5225000000</v>
      </c>
      <c r="G31" s="49">
        <v>0</v>
      </c>
      <c r="H31" s="67">
        <v>395333528</v>
      </c>
      <c r="I31" s="67">
        <v>395333528</v>
      </c>
      <c r="J31" s="67">
        <v>395333528</v>
      </c>
      <c r="K31" s="168">
        <v>7.5661919234449759E-2</v>
      </c>
      <c r="L31" s="168">
        <v>7.5661919234449759E-2</v>
      </c>
    </row>
    <row r="32" spans="1:12" s="69" customFormat="1" ht="15" customHeight="1" x14ac:dyDescent="0.2">
      <c r="A32" s="65" t="s">
        <v>69</v>
      </c>
      <c r="B32" s="47" t="s">
        <v>19</v>
      </c>
      <c r="C32" s="47" t="s">
        <v>25</v>
      </c>
      <c r="D32" s="47" t="s">
        <v>20</v>
      </c>
      <c r="E32" s="70" t="s">
        <v>70</v>
      </c>
      <c r="F32" s="71">
        <v>936000000</v>
      </c>
      <c r="G32" s="49">
        <v>0</v>
      </c>
      <c r="H32" s="67">
        <v>42828798</v>
      </c>
      <c r="I32" s="67">
        <v>28343052</v>
      </c>
      <c r="J32" s="67">
        <v>28343052</v>
      </c>
      <c r="K32" s="168">
        <v>4.5757262820512817E-2</v>
      </c>
      <c r="L32" s="168">
        <v>3.028103846153846E-2</v>
      </c>
    </row>
    <row r="33" spans="1:12" s="69" customFormat="1" ht="15" customHeight="1" x14ac:dyDescent="0.2">
      <c r="A33" s="65" t="s">
        <v>71</v>
      </c>
      <c r="B33" s="47" t="s">
        <v>19</v>
      </c>
      <c r="C33" s="47" t="s">
        <v>25</v>
      </c>
      <c r="D33" s="47" t="s">
        <v>20</v>
      </c>
      <c r="E33" s="70" t="s">
        <v>72</v>
      </c>
      <c r="F33" s="71">
        <v>400000000</v>
      </c>
      <c r="G33" s="49">
        <v>0</v>
      </c>
      <c r="H33" s="67">
        <v>31565024</v>
      </c>
      <c r="I33" s="67">
        <v>31565024</v>
      </c>
      <c r="J33" s="67">
        <v>31565024</v>
      </c>
      <c r="K33" s="168">
        <v>7.8912560000000007E-2</v>
      </c>
      <c r="L33" s="168">
        <v>7.8912560000000007E-2</v>
      </c>
    </row>
    <row r="34" spans="1:12" s="69" customFormat="1" ht="15" customHeight="1" x14ac:dyDescent="0.2">
      <c r="A34" s="65" t="s">
        <v>73</v>
      </c>
      <c r="B34" s="47" t="s">
        <v>19</v>
      </c>
      <c r="C34" s="47" t="s">
        <v>25</v>
      </c>
      <c r="D34" s="47" t="s">
        <v>20</v>
      </c>
      <c r="E34" s="45" t="s">
        <v>74</v>
      </c>
      <c r="F34" s="50">
        <v>1220000000</v>
      </c>
      <c r="G34" s="49">
        <v>0</v>
      </c>
      <c r="H34" s="49">
        <v>134538203</v>
      </c>
      <c r="I34" s="49">
        <v>134538203</v>
      </c>
      <c r="J34" s="49">
        <v>134538203</v>
      </c>
      <c r="K34" s="168">
        <v>0.11027721557377049</v>
      </c>
      <c r="L34" s="168">
        <v>0.11027721557377049</v>
      </c>
    </row>
    <row r="35" spans="1:12" s="38" customFormat="1" ht="15" customHeight="1" x14ac:dyDescent="0.2">
      <c r="A35" s="52" t="s">
        <v>75</v>
      </c>
      <c r="B35" s="47" t="s">
        <v>19</v>
      </c>
      <c r="C35" s="47" t="s">
        <v>25</v>
      </c>
      <c r="D35" s="46" t="s">
        <v>20</v>
      </c>
      <c r="E35" s="45" t="s">
        <v>76</v>
      </c>
      <c r="F35" s="50">
        <v>128000000</v>
      </c>
      <c r="G35" s="49">
        <v>0</v>
      </c>
      <c r="H35" s="49">
        <v>29697390</v>
      </c>
      <c r="I35" s="49">
        <v>29697390</v>
      </c>
      <c r="J35" s="49">
        <v>28994496</v>
      </c>
      <c r="K35" s="168">
        <v>0.23201085937499999</v>
      </c>
      <c r="L35" s="168">
        <v>0.23201085937499999</v>
      </c>
    </row>
    <row r="36" spans="1:12" s="38" customFormat="1" ht="15.75" x14ac:dyDescent="0.2">
      <c r="A36" s="52" t="s">
        <v>77</v>
      </c>
      <c r="B36" s="47" t="s">
        <v>19</v>
      </c>
      <c r="C36" s="47" t="s">
        <v>25</v>
      </c>
      <c r="D36" s="46" t="s">
        <v>20</v>
      </c>
      <c r="E36" s="45" t="s">
        <v>78</v>
      </c>
      <c r="F36" s="50">
        <v>12000000</v>
      </c>
      <c r="G36" s="49">
        <v>0</v>
      </c>
      <c r="H36" s="49">
        <v>0</v>
      </c>
      <c r="I36" s="49">
        <v>0</v>
      </c>
      <c r="J36" s="49">
        <v>0</v>
      </c>
      <c r="K36" s="168">
        <v>0</v>
      </c>
      <c r="L36" s="168">
        <v>0</v>
      </c>
    </row>
    <row r="37" spans="1:12" s="38" customFormat="1" ht="15" customHeight="1" x14ac:dyDescent="0.2">
      <c r="A37" s="52" t="s">
        <v>79</v>
      </c>
      <c r="B37" s="47" t="s">
        <v>19</v>
      </c>
      <c r="C37" s="47" t="s">
        <v>25</v>
      </c>
      <c r="D37" s="46" t="s">
        <v>20</v>
      </c>
      <c r="E37" s="45" t="s">
        <v>80</v>
      </c>
      <c r="F37" s="50">
        <v>54000000</v>
      </c>
      <c r="G37" s="49">
        <v>0</v>
      </c>
      <c r="H37" s="49">
        <v>0</v>
      </c>
      <c r="I37" s="49">
        <v>0</v>
      </c>
      <c r="J37" s="49">
        <v>0</v>
      </c>
      <c r="K37" s="168">
        <v>0</v>
      </c>
      <c r="L37" s="168">
        <v>0</v>
      </c>
    </row>
    <row r="38" spans="1:12" s="38" customFormat="1" ht="15" customHeight="1" x14ac:dyDescent="0.2">
      <c r="A38" s="52" t="s">
        <v>81</v>
      </c>
      <c r="B38" s="47" t="s">
        <v>19</v>
      </c>
      <c r="C38" s="47" t="s">
        <v>25</v>
      </c>
      <c r="D38" s="46" t="s">
        <v>20</v>
      </c>
      <c r="E38" s="45" t="s">
        <v>82</v>
      </c>
      <c r="F38" s="50">
        <v>1876000000</v>
      </c>
      <c r="G38" s="49">
        <v>0</v>
      </c>
      <c r="H38" s="49">
        <v>278383399</v>
      </c>
      <c r="I38" s="49">
        <v>278383399</v>
      </c>
      <c r="J38" s="49">
        <v>276366398</v>
      </c>
      <c r="K38" s="168">
        <v>0.14839200373134329</v>
      </c>
      <c r="L38" s="168">
        <v>0.14839200373134329</v>
      </c>
    </row>
    <row r="39" spans="1:12" s="38" customFormat="1" ht="15" customHeight="1" x14ac:dyDescent="0.2">
      <c r="A39" s="72" t="s">
        <v>83</v>
      </c>
      <c r="B39" s="74" t="s">
        <v>19</v>
      </c>
      <c r="C39" s="74" t="s">
        <v>25</v>
      </c>
      <c r="D39" s="73" t="s">
        <v>20</v>
      </c>
      <c r="E39" s="75" t="s">
        <v>84</v>
      </c>
      <c r="F39" s="77">
        <v>114000000</v>
      </c>
      <c r="G39" s="76">
        <v>0</v>
      </c>
      <c r="H39" s="76">
        <v>0</v>
      </c>
      <c r="I39" s="76">
        <v>0</v>
      </c>
      <c r="J39" s="76">
        <v>0</v>
      </c>
      <c r="K39" s="168">
        <v>0</v>
      </c>
      <c r="L39" s="168">
        <v>0</v>
      </c>
    </row>
    <row r="40" spans="1:12" s="18" customFormat="1" ht="18.75" x14ac:dyDescent="0.3">
      <c r="A40" s="78" t="s">
        <v>85</v>
      </c>
      <c r="B40" s="80"/>
      <c r="C40" s="80"/>
      <c r="D40" s="79"/>
      <c r="E40" s="78" t="s">
        <v>86</v>
      </c>
      <c r="F40" s="82">
        <f>SUM(F41+F45)</f>
        <v>35911000000</v>
      </c>
      <c r="G40" s="81">
        <v>0</v>
      </c>
      <c r="H40" s="81">
        <f t="shared" ref="H40:J40" si="9">SUM(H41+H45)</f>
        <v>21099356981.129997</v>
      </c>
      <c r="I40" s="81">
        <f t="shared" si="9"/>
        <v>2699920756.25</v>
      </c>
      <c r="J40" s="81">
        <f t="shared" si="9"/>
        <v>2629243683.98</v>
      </c>
      <c r="K40" s="83">
        <v>0.58754579324246048</v>
      </c>
      <c r="L40" s="83">
        <v>7.5183669523265856E-2</v>
      </c>
    </row>
    <row r="41" spans="1:12" s="90" customFormat="1" ht="15.75" x14ac:dyDescent="0.25">
      <c r="A41" s="84" t="s">
        <v>87</v>
      </c>
      <c r="B41" s="86"/>
      <c r="C41" s="86"/>
      <c r="D41" s="85"/>
      <c r="E41" s="87" t="s">
        <v>88</v>
      </c>
      <c r="F41" s="88">
        <f t="shared" ref="F41:J41" si="10">F42</f>
        <v>156035937</v>
      </c>
      <c r="G41" s="88">
        <f t="shared" si="10"/>
        <v>0</v>
      </c>
      <c r="H41" s="88">
        <f t="shared" si="10"/>
        <v>0</v>
      </c>
      <c r="I41" s="88">
        <f t="shared" si="10"/>
        <v>0</v>
      </c>
      <c r="J41" s="88">
        <f t="shared" si="10"/>
        <v>0</v>
      </c>
      <c r="K41" s="89">
        <v>0</v>
      </c>
      <c r="L41" s="89">
        <v>0</v>
      </c>
    </row>
    <row r="42" spans="1:12" s="38" customFormat="1" ht="15.75" x14ac:dyDescent="0.2">
      <c r="A42" s="91" t="s">
        <v>89</v>
      </c>
      <c r="B42" s="27"/>
      <c r="C42" s="27"/>
      <c r="D42" s="26"/>
      <c r="E42" s="28" t="s">
        <v>90</v>
      </c>
      <c r="F42" s="29">
        <f t="shared" ref="F42:J42" si="11">SUM(F43)</f>
        <v>156035937</v>
      </c>
      <c r="G42" s="29">
        <f>SUM(G43)</f>
        <v>0</v>
      </c>
      <c r="H42" s="29">
        <f t="shared" si="11"/>
        <v>0</v>
      </c>
      <c r="I42" s="29">
        <f t="shared" si="11"/>
        <v>0</v>
      </c>
      <c r="J42" s="29">
        <f t="shared" si="11"/>
        <v>0</v>
      </c>
      <c r="K42" s="30">
        <v>0</v>
      </c>
      <c r="L42" s="30">
        <v>0</v>
      </c>
    </row>
    <row r="43" spans="1:12" s="93" customFormat="1" ht="23.25" customHeight="1" x14ac:dyDescent="0.2">
      <c r="A43" s="92" t="s">
        <v>91</v>
      </c>
      <c r="B43" s="47"/>
      <c r="C43" s="47"/>
      <c r="D43" s="46"/>
      <c r="E43" s="39" t="s">
        <v>92</v>
      </c>
      <c r="F43" s="43">
        <f t="shared" ref="F43:J43" si="12">SUM(F44:F44)</f>
        <v>156035937</v>
      </c>
      <c r="G43" s="43">
        <f t="shared" si="12"/>
        <v>0</v>
      </c>
      <c r="H43" s="43">
        <f t="shared" si="12"/>
        <v>0</v>
      </c>
      <c r="I43" s="43">
        <f t="shared" si="12"/>
        <v>0</v>
      </c>
      <c r="J43" s="43">
        <f t="shared" si="12"/>
        <v>0</v>
      </c>
      <c r="K43" s="44">
        <v>0</v>
      </c>
      <c r="L43" s="44">
        <v>0</v>
      </c>
    </row>
    <row r="44" spans="1:12" s="38" customFormat="1" ht="15" customHeight="1" x14ac:dyDescent="0.2">
      <c r="A44" s="52" t="s">
        <v>93</v>
      </c>
      <c r="B44" s="47" t="s">
        <v>94</v>
      </c>
      <c r="C44" s="47" t="s">
        <v>95</v>
      </c>
      <c r="D44" s="46" t="s">
        <v>20</v>
      </c>
      <c r="E44" s="45" t="s">
        <v>96</v>
      </c>
      <c r="F44" s="50">
        <v>156035937</v>
      </c>
      <c r="G44" s="49">
        <v>0</v>
      </c>
      <c r="H44" s="49">
        <v>0</v>
      </c>
      <c r="I44" s="49">
        <v>0</v>
      </c>
      <c r="J44" s="49">
        <v>0</v>
      </c>
      <c r="K44" s="51"/>
      <c r="L44" s="51"/>
    </row>
    <row r="45" spans="1:12" s="24" customFormat="1" ht="36" customHeight="1" x14ac:dyDescent="0.3">
      <c r="A45" s="94" t="s">
        <v>97</v>
      </c>
      <c r="B45" s="96"/>
      <c r="C45" s="96"/>
      <c r="D45" s="95"/>
      <c r="E45" s="97" t="s">
        <v>98</v>
      </c>
      <c r="F45" s="98">
        <f t="shared" ref="F45:J45" si="13">F46+F79</f>
        <v>35754964063</v>
      </c>
      <c r="G45" s="98">
        <f t="shared" si="13"/>
        <v>0</v>
      </c>
      <c r="H45" s="98">
        <f t="shared" si="13"/>
        <v>21099356981.129997</v>
      </c>
      <c r="I45" s="98">
        <f t="shared" si="13"/>
        <v>2699920756.25</v>
      </c>
      <c r="J45" s="98">
        <f t="shared" si="13"/>
        <v>2629243683.98</v>
      </c>
      <c r="K45" s="99">
        <v>0.59010986401645027</v>
      </c>
      <c r="L45" s="99">
        <v>7.5511773735606566E-2</v>
      </c>
    </row>
    <row r="46" spans="1:12" s="24" customFormat="1" ht="18.75" x14ac:dyDescent="0.3">
      <c r="A46" s="25" t="s">
        <v>99</v>
      </c>
      <c r="B46" s="27"/>
      <c r="C46" s="27"/>
      <c r="D46" s="26"/>
      <c r="E46" s="28" t="s">
        <v>100</v>
      </c>
      <c r="F46" s="29">
        <f t="shared" ref="F46:J46" si="14">SUM(F47+F50+F55+F70)</f>
        <v>1768750000</v>
      </c>
      <c r="G46" s="29">
        <f t="shared" si="14"/>
        <v>0</v>
      </c>
      <c r="H46" s="29">
        <f t="shared" si="14"/>
        <v>874591900</v>
      </c>
      <c r="I46" s="29">
        <f t="shared" si="14"/>
        <v>64598496.990000002</v>
      </c>
      <c r="J46" s="29">
        <f t="shared" si="14"/>
        <v>63073613.350000001</v>
      </c>
      <c r="K46" s="30">
        <v>0.49446891872791521</v>
      </c>
      <c r="L46" s="30">
        <v>3.6522118439575972E-2</v>
      </c>
    </row>
    <row r="47" spans="1:12" s="38" customFormat="1" ht="15.75" x14ac:dyDescent="0.2">
      <c r="A47" s="92" t="s">
        <v>101</v>
      </c>
      <c r="B47" s="41" t="s">
        <v>19</v>
      </c>
      <c r="C47" s="41" t="s">
        <v>25</v>
      </c>
      <c r="D47" s="40" t="s">
        <v>20</v>
      </c>
      <c r="E47" s="35" t="s">
        <v>102</v>
      </c>
      <c r="F47" s="36">
        <f t="shared" ref="F47:J47" si="15">F48+F49</f>
        <v>6000000</v>
      </c>
      <c r="G47" s="36">
        <f t="shared" si="15"/>
        <v>0</v>
      </c>
      <c r="H47" s="36">
        <f t="shared" si="15"/>
        <v>2500000</v>
      </c>
      <c r="I47" s="36">
        <f t="shared" si="15"/>
        <v>0</v>
      </c>
      <c r="J47" s="36">
        <f t="shared" si="15"/>
        <v>0</v>
      </c>
      <c r="K47" s="37">
        <v>0.41666666666666669</v>
      </c>
      <c r="L47" s="37">
        <v>0</v>
      </c>
    </row>
    <row r="48" spans="1:12" s="93" customFormat="1" ht="18" customHeight="1" x14ac:dyDescent="0.2">
      <c r="A48" s="52" t="s">
        <v>103</v>
      </c>
      <c r="B48" s="47" t="s">
        <v>19</v>
      </c>
      <c r="C48" s="47" t="s">
        <v>25</v>
      </c>
      <c r="D48" s="46" t="s">
        <v>20</v>
      </c>
      <c r="E48" s="45" t="s">
        <v>104</v>
      </c>
      <c r="F48" s="50">
        <v>2500000</v>
      </c>
      <c r="G48" s="49">
        <v>0</v>
      </c>
      <c r="H48" s="49">
        <v>2500000</v>
      </c>
      <c r="I48" s="49">
        <v>0</v>
      </c>
      <c r="J48" s="49">
        <v>0</v>
      </c>
      <c r="K48" s="168">
        <v>1</v>
      </c>
      <c r="L48" s="168">
        <v>0</v>
      </c>
    </row>
    <row r="49" spans="1:12" s="93" customFormat="1" ht="18" customHeight="1" x14ac:dyDescent="0.2">
      <c r="A49" s="52" t="s">
        <v>103</v>
      </c>
      <c r="B49" s="47" t="s">
        <v>94</v>
      </c>
      <c r="C49" s="47" t="s">
        <v>95</v>
      </c>
      <c r="D49" s="46" t="s">
        <v>20</v>
      </c>
      <c r="E49" s="45" t="s">
        <v>104</v>
      </c>
      <c r="F49" s="50">
        <v>3500000</v>
      </c>
      <c r="G49" s="49">
        <v>0</v>
      </c>
      <c r="H49" s="49">
        <v>0</v>
      </c>
      <c r="I49" s="49">
        <v>0</v>
      </c>
      <c r="J49" s="49">
        <v>0</v>
      </c>
      <c r="K49" s="168">
        <v>0</v>
      </c>
      <c r="L49" s="168">
        <v>0</v>
      </c>
    </row>
    <row r="50" spans="1:12" s="38" customFormat="1" ht="42.75" x14ac:dyDescent="0.2">
      <c r="A50" s="92" t="s">
        <v>105</v>
      </c>
      <c r="B50" s="41" t="s">
        <v>19</v>
      </c>
      <c r="C50" s="41" t="s">
        <v>25</v>
      </c>
      <c r="D50" s="40" t="s">
        <v>20</v>
      </c>
      <c r="E50" s="39" t="s">
        <v>106</v>
      </c>
      <c r="F50" s="43">
        <f t="shared" ref="F50:J50" si="16">SUM(F51:F54)</f>
        <v>470600000</v>
      </c>
      <c r="G50" s="43">
        <f t="shared" si="16"/>
        <v>0</v>
      </c>
      <c r="H50" s="43">
        <f t="shared" si="16"/>
        <v>200000</v>
      </c>
      <c r="I50" s="43">
        <f t="shared" si="16"/>
        <v>0</v>
      </c>
      <c r="J50" s="43">
        <f t="shared" si="16"/>
        <v>0</v>
      </c>
      <c r="K50" s="44">
        <v>4.2498937526561835E-4</v>
      </c>
      <c r="L50" s="44">
        <v>0</v>
      </c>
    </row>
    <row r="51" spans="1:12" s="106" customFormat="1" ht="28.5" x14ac:dyDescent="0.2">
      <c r="A51" s="100" t="s">
        <v>107</v>
      </c>
      <c r="B51" s="102" t="s">
        <v>19</v>
      </c>
      <c r="C51" s="102" t="s">
        <v>25</v>
      </c>
      <c r="D51" s="101" t="s">
        <v>20</v>
      </c>
      <c r="E51" s="103" t="s">
        <v>108</v>
      </c>
      <c r="F51" s="105">
        <v>200000</v>
      </c>
      <c r="G51" s="104">
        <v>0</v>
      </c>
      <c r="H51" s="104">
        <v>200000</v>
      </c>
      <c r="I51" s="104">
        <v>0</v>
      </c>
      <c r="J51" s="104">
        <v>0</v>
      </c>
      <c r="K51" s="168">
        <v>1</v>
      </c>
      <c r="L51" s="168">
        <v>0</v>
      </c>
    </row>
    <row r="52" spans="1:12" s="106" customFormat="1" ht="28.5" x14ac:dyDescent="0.2">
      <c r="A52" s="100" t="s">
        <v>107</v>
      </c>
      <c r="B52" s="102" t="s">
        <v>94</v>
      </c>
      <c r="C52" s="102" t="s">
        <v>95</v>
      </c>
      <c r="D52" s="101" t="s">
        <v>20</v>
      </c>
      <c r="E52" s="103" t="s">
        <v>108</v>
      </c>
      <c r="F52" s="105">
        <v>400000</v>
      </c>
      <c r="G52" s="104">
        <v>0</v>
      </c>
      <c r="H52" s="104">
        <v>0</v>
      </c>
      <c r="I52" s="104">
        <v>0</v>
      </c>
      <c r="J52" s="104">
        <v>0</v>
      </c>
      <c r="K52" s="168">
        <v>0</v>
      </c>
      <c r="L52" s="168">
        <v>0</v>
      </c>
    </row>
    <row r="53" spans="1:12" s="106" customFormat="1" ht="15.75" x14ac:dyDescent="0.2">
      <c r="A53" s="100" t="s">
        <v>109</v>
      </c>
      <c r="B53" s="102" t="s">
        <v>94</v>
      </c>
      <c r="C53" s="102" t="s">
        <v>95</v>
      </c>
      <c r="D53" s="101" t="s">
        <v>20</v>
      </c>
      <c r="E53" s="103" t="s">
        <v>110</v>
      </c>
      <c r="F53" s="105">
        <v>10000000</v>
      </c>
      <c r="G53" s="104">
        <v>0</v>
      </c>
      <c r="H53" s="104">
        <v>0</v>
      </c>
      <c r="I53" s="104">
        <v>0</v>
      </c>
      <c r="J53" s="104">
        <v>0</v>
      </c>
      <c r="K53" s="168">
        <v>0</v>
      </c>
      <c r="L53" s="168">
        <v>0</v>
      </c>
    </row>
    <row r="54" spans="1:12" s="106" customFormat="1" ht="15.75" x14ac:dyDescent="0.2">
      <c r="A54" s="100" t="s">
        <v>111</v>
      </c>
      <c r="B54" s="102" t="s">
        <v>94</v>
      </c>
      <c r="C54" s="102" t="s">
        <v>95</v>
      </c>
      <c r="D54" s="101" t="s">
        <v>20</v>
      </c>
      <c r="E54" s="103" t="s">
        <v>112</v>
      </c>
      <c r="F54" s="105">
        <v>460000000</v>
      </c>
      <c r="G54" s="104">
        <v>0</v>
      </c>
      <c r="H54" s="104">
        <v>0</v>
      </c>
      <c r="I54" s="104">
        <v>0</v>
      </c>
      <c r="J54" s="104">
        <v>0</v>
      </c>
      <c r="K54" s="168">
        <v>0</v>
      </c>
      <c r="L54" s="168">
        <v>0</v>
      </c>
    </row>
    <row r="55" spans="1:12" s="54" customFormat="1" ht="28.5" x14ac:dyDescent="0.2">
      <c r="A55" s="92" t="s">
        <v>113</v>
      </c>
      <c r="B55" s="41"/>
      <c r="C55" s="41"/>
      <c r="D55" s="40"/>
      <c r="E55" s="39" t="s">
        <v>114</v>
      </c>
      <c r="F55" s="53">
        <f>SUM(F56:F69)</f>
        <v>1075000000</v>
      </c>
      <c r="G55" s="43">
        <f t="shared" ref="G55:J55" si="17">SUM(G56:G69)</f>
        <v>0</v>
      </c>
      <c r="H55" s="43">
        <f t="shared" si="17"/>
        <v>757941900</v>
      </c>
      <c r="I55" s="43">
        <f>SUM(I56:I69)</f>
        <v>64598496.990000002</v>
      </c>
      <c r="J55" s="43">
        <f t="shared" si="17"/>
        <v>63073613.350000001</v>
      </c>
      <c r="K55" s="44">
        <v>0.70506223255813949</v>
      </c>
      <c r="L55" s="44">
        <v>6.009162510697675E-2</v>
      </c>
    </row>
    <row r="56" spans="1:12" s="38" customFormat="1" ht="28.5" x14ac:dyDescent="0.2">
      <c r="A56" s="52" t="s">
        <v>115</v>
      </c>
      <c r="B56" s="47" t="s">
        <v>19</v>
      </c>
      <c r="C56" s="47" t="s">
        <v>25</v>
      </c>
      <c r="D56" s="46" t="s">
        <v>20</v>
      </c>
      <c r="E56" s="45" t="s">
        <v>116</v>
      </c>
      <c r="F56" s="50">
        <v>3600000</v>
      </c>
      <c r="G56" s="49">
        <v>0</v>
      </c>
      <c r="H56" s="49">
        <v>3600000</v>
      </c>
      <c r="I56" s="49">
        <v>0</v>
      </c>
      <c r="J56" s="49">
        <v>0</v>
      </c>
      <c r="K56" s="168">
        <v>1</v>
      </c>
      <c r="L56" s="168">
        <v>0</v>
      </c>
    </row>
    <row r="57" spans="1:12" s="38" customFormat="1" ht="28.5" x14ac:dyDescent="0.2">
      <c r="A57" s="52" t="s">
        <v>115</v>
      </c>
      <c r="B57" s="47" t="s">
        <v>94</v>
      </c>
      <c r="C57" s="47" t="s">
        <v>95</v>
      </c>
      <c r="D57" s="46" t="s">
        <v>20</v>
      </c>
      <c r="E57" s="45" t="s">
        <v>116</v>
      </c>
      <c r="F57" s="50">
        <v>4000000</v>
      </c>
      <c r="G57" s="49">
        <v>0</v>
      </c>
      <c r="H57" s="49">
        <v>0</v>
      </c>
      <c r="I57" s="49">
        <v>0</v>
      </c>
      <c r="J57" s="49">
        <v>0</v>
      </c>
      <c r="K57" s="168">
        <v>0</v>
      </c>
      <c r="L57" s="168">
        <v>0</v>
      </c>
    </row>
    <row r="58" spans="1:12" s="38" customFormat="1" ht="28.5" x14ac:dyDescent="0.2">
      <c r="A58" s="52" t="s">
        <v>117</v>
      </c>
      <c r="B58" s="47" t="s">
        <v>19</v>
      </c>
      <c r="C58" s="47" t="s">
        <v>25</v>
      </c>
      <c r="D58" s="46" t="s">
        <v>20</v>
      </c>
      <c r="E58" s="45" t="s">
        <v>118</v>
      </c>
      <c r="F58" s="50">
        <v>2000000</v>
      </c>
      <c r="G58" s="49">
        <v>0</v>
      </c>
      <c r="H58" s="49">
        <v>2000000</v>
      </c>
      <c r="I58" s="49">
        <v>1524883.64</v>
      </c>
      <c r="J58" s="49">
        <v>0</v>
      </c>
      <c r="K58" s="168">
        <v>1</v>
      </c>
      <c r="L58" s="168">
        <v>0.76244181999999994</v>
      </c>
    </row>
    <row r="59" spans="1:12" s="106" customFormat="1" ht="28.5" x14ac:dyDescent="0.2">
      <c r="A59" s="100" t="s">
        <v>117</v>
      </c>
      <c r="B59" s="102" t="s">
        <v>94</v>
      </c>
      <c r="C59" s="102" t="s">
        <v>95</v>
      </c>
      <c r="D59" s="101" t="s">
        <v>20</v>
      </c>
      <c r="E59" s="103" t="s">
        <v>118</v>
      </c>
      <c r="F59" s="105">
        <v>32200000</v>
      </c>
      <c r="G59" s="104">
        <v>0</v>
      </c>
      <c r="H59" s="104">
        <v>0</v>
      </c>
      <c r="I59" s="104">
        <v>0</v>
      </c>
      <c r="J59" s="104">
        <v>0</v>
      </c>
      <c r="K59" s="168">
        <v>0</v>
      </c>
      <c r="L59" s="168">
        <v>0</v>
      </c>
    </row>
    <row r="60" spans="1:12" s="106" customFormat="1" ht="42.75" x14ac:dyDescent="0.2">
      <c r="A60" s="100" t="s">
        <v>119</v>
      </c>
      <c r="B60" s="102" t="s">
        <v>19</v>
      </c>
      <c r="C60" s="102" t="s">
        <v>25</v>
      </c>
      <c r="D60" s="101" t="s">
        <v>20</v>
      </c>
      <c r="E60" s="103" t="s">
        <v>120</v>
      </c>
      <c r="F60" s="105">
        <v>123518000</v>
      </c>
      <c r="G60" s="104">
        <v>0</v>
      </c>
      <c r="H60" s="104">
        <v>123517900</v>
      </c>
      <c r="I60" s="104">
        <v>32273613.350000001</v>
      </c>
      <c r="J60" s="104">
        <v>32273613.350000001</v>
      </c>
      <c r="K60" s="168">
        <v>0.99999919040139895</v>
      </c>
      <c r="L60" s="168">
        <v>0.26128672217814408</v>
      </c>
    </row>
    <row r="61" spans="1:12" s="38" customFormat="1" ht="42.75" x14ac:dyDescent="0.2">
      <c r="A61" s="52" t="s">
        <v>119</v>
      </c>
      <c r="B61" s="47" t="s">
        <v>94</v>
      </c>
      <c r="C61" s="47" t="s">
        <v>95</v>
      </c>
      <c r="D61" s="46" t="s">
        <v>20</v>
      </c>
      <c r="E61" s="45" t="s">
        <v>120</v>
      </c>
      <c r="F61" s="50">
        <v>676482000</v>
      </c>
      <c r="G61" s="49">
        <v>0</v>
      </c>
      <c r="H61" s="49">
        <v>563524000</v>
      </c>
      <c r="I61" s="49">
        <v>0</v>
      </c>
      <c r="J61" s="49">
        <v>0</v>
      </c>
      <c r="K61" s="168">
        <v>0.83302142555160374</v>
      </c>
      <c r="L61" s="168">
        <v>0</v>
      </c>
    </row>
    <row r="62" spans="1:12" s="38" customFormat="1" ht="28.5" x14ac:dyDescent="0.2">
      <c r="A62" s="52" t="s">
        <v>121</v>
      </c>
      <c r="B62" s="47" t="s">
        <v>19</v>
      </c>
      <c r="C62" s="47" t="s">
        <v>25</v>
      </c>
      <c r="D62" s="46" t="s">
        <v>20</v>
      </c>
      <c r="E62" s="45" t="s">
        <v>122</v>
      </c>
      <c r="F62" s="50">
        <v>9500000</v>
      </c>
      <c r="G62" s="49">
        <v>0</v>
      </c>
      <c r="H62" s="49">
        <v>9500000</v>
      </c>
      <c r="I62" s="49">
        <v>0</v>
      </c>
      <c r="J62" s="49">
        <v>0</v>
      </c>
      <c r="K62" s="168">
        <v>1</v>
      </c>
      <c r="L62" s="168">
        <v>0</v>
      </c>
    </row>
    <row r="63" spans="1:12" s="38" customFormat="1" ht="38.25" customHeight="1" x14ac:dyDescent="0.2">
      <c r="A63" s="52" t="s">
        <v>121</v>
      </c>
      <c r="B63" s="47" t="s">
        <v>94</v>
      </c>
      <c r="C63" s="47" t="s">
        <v>95</v>
      </c>
      <c r="D63" s="46" t="s">
        <v>20</v>
      </c>
      <c r="E63" s="45" t="s">
        <v>122</v>
      </c>
      <c r="F63" s="50">
        <v>27000000</v>
      </c>
      <c r="G63" s="49">
        <v>0</v>
      </c>
      <c r="H63" s="49">
        <v>0</v>
      </c>
      <c r="I63" s="49">
        <v>0</v>
      </c>
      <c r="J63" s="49">
        <v>0</v>
      </c>
      <c r="K63" s="168">
        <v>0</v>
      </c>
      <c r="L63" s="168">
        <v>0</v>
      </c>
    </row>
    <row r="64" spans="1:12" s="38" customFormat="1" ht="21" customHeight="1" x14ac:dyDescent="0.2">
      <c r="A64" s="52" t="s">
        <v>123</v>
      </c>
      <c r="B64" s="47" t="s">
        <v>19</v>
      </c>
      <c r="C64" s="47" t="s">
        <v>25</v>
      </c>
      <c r="D64" s="46" t="s">
        <v>20</v>
      </c>
      <c r="E64" s="45" t="s">
        <v>124</v>
      </c>
      <c r="F64" s="50">
        <v>18000000</v>
      </c>
      <c r="G64" s="49">
        <v>0</v>
      </c>
      <c r="H64" s="49">
        <v>18000000</v>
      </c>
      <c r="I64" s="49">
        <v>0</v>
      </c>
      <c r="J64" s="49">
        <v>0</v>
      </c>
      <c r="K64" s="168">
        <v>1</v>
      </c>
      <c r="L64" s="168">
        <v>0</v>
      </c>
    </row>
    <row r="65" spans="1:12" s="38" customFormat="1" ht="15.75" x14ac:dyDescent="0.2">
      <c r="A65" s="52" t="s">
        <v>123</v>
      </c>
      <c r="B65" s="47" t="s">
        <v>94</v>
      </c>
      <c r="C65" s="47" t="s">
        <v>95</v>
      </c>
      <c r="D65" s="46" t="s">
        <v>20</v>
      </c>
      <c r="E65" s="45" t="s">
        <v>124</v>
      </c>
      <c r="F65" s="50">
        <v>25000000</v>
      </c>
      <c r="G65" s="49">
        <v>0</v>
      </c>
      <c r="H65" s="49">
        <v>0</v>
      </c>
      <c r="I65" s="49">
        <v>0</v>
      </c>
      <c r="J65" s="49">
        <v>0</v>
      </c>
      <c r="K65" s="168">
        <v>0</v>
      </c>
      <c r="L65" s="168">
        <v>0</v>
      </c>
    </row>
    <row r="66" spans="1:12" s="38" customFormat="1" ht="28.5" x14ac:dyDescent="0.2">
      <c r="A66" s="52" t="s">
        <v>125</v>
      </c>
      <c r="B66" s="47" t="s">
        <v>19</v>
      </c>
      <c r="C66" s="47" t="s">
        <v>25</v>
      </c>
      <c r="D66" s="46" t="s">
        <v>20</v>
      </c>
      <c r="E66" s="45" t="s">
        <v>126</v>
      </c>
      <c r="F66" s="50">
        <v>4000000</v>
      </c>
      <c r="G66" s="49">
        <v>0</v>
      </c>
      <c r="H66" s="49">
        <v>4000000</v>
      </c>
      <c r="I66" s="49">
        <v>0</v>
      </c>
      <c r="J66" s="49">
        <v>0</v>
      </c>
      <c r="K66" s="168">
        <v>1</v>
      </c>
      <c r="L66" s="168">
        <v>0</v>
      </c>
    </row>
    <row r="67" spans="1:12" s="38" customFormat="1" ht="28.5" x14ac:dyDescent="0.2">
      <c r="A67" s="52" t="s">
        <v>125</v>
      </c>
      <c r="B67" s="47" t="s">
        <v>94</v>
      </c>
      <c r="C67" s="47" t="s">
        <v>95</v>
      </c>
      <c r="D67" s="46" t="s">
        <v>20</v>
      </c>
      <c r="E67" s="45" t="s">
        <v>126</v>
      </c>
      <c r="F67" s="50">
        <v>5000000</v>
      </c>
      <c r="G67" s="49">
        <v>0</v>
      </c>
      <c r="H67" s="49">
        <v>0</v>
      </c>
      <c r="I67" s="49">
        <v>0</v>
      </c>
      <c r="J67" s="49">
        <v>0</v>
      </c>
      <c r="K67" s="168">
        <v>0</v>
      </c>
      <c r="L67" s="168">
        <v>0</v>
      </c>
    </row>
    <row r="68" spans="1:12" s="106" customFormat="1" ht="15.75" x14ac:dyDescent="0.2">
      <c r="A68" s="100" t="s">
        <v>127</v>
      </c>
      <c r="B68" s="102" t="s">
        <v>19</v>
      </c>
      <c r="C68" s="102" t="s">
        <v>25</v>
      </c>
      <c r="D68" s="101" t="s">
        <v>20</v>
      </c>
      <c r="E68" s="103" t="s">
        <v>128</v>
      </c>
      <c r="F68" s="105">
        <v>80000000</v>
      </c>
      <c r="G68" s="104">
        <v>0</v>
      </c>
      <c r="H68" s="104">
        <v>33800000</v>
      </c>
      <c r="I68" s="104">
        <v>30800000</v>
      </c>
      <c r="J68" s="104">
        <v>30800000</v>
      </c>
      <c r="K68" s="168">
        <v>0.42249999999999999</v>
      </c>
      <c r="L68" s="168">
        <v>0.38500000000000001</v>
      </c>
    </row>
    <row r="69" spans="1:12" s="38" customFormat="1" ht="15.75" x14ac:dyDescent="0.2">
      <c r="A69" s="52" t="s">
        <v>127</v>
      </c>
      <c r="B69" s="47" t="s">
        <v>94</v>
      </c>
      <c r="C69" s="47" t="s">
        <v>95</v>
      </c>
      <c r="D69" s="46" t="s">
        <v>20</v>
      </c>
      <c r="E69" s="45" t="s">
        <v>128</v>
      </c>
      <c r="F69" s="50">
        <v>64700000</v>
      </c>
      <c r="G69" s="49">
        <v>0</v>
      </c>
      <c r="H69" s="49">
        <v>0</v>
      </c>
      <c r="I69" s="49">
        <v>0</v>
      </c>
      <c r="J69" s="49">
        <v>0</v>
      </c>
      <c r="K69" s="168">
        <v>0</v>
      </c>
      <c r="L69" s="168">
        <v>0</v>
      </c>
    </row>
    <row r="70" spans="1:12" s="38" customFormat="1" ht="14.25" x14ac:dyDescent="0.2">
      <c r="A70" s="92" t="s">
        <v>129</v>
      </c>
      <c r="B70" s="41"/>
      <c r="C70" s="41"/>
      <c r="D70" s="40"/>
      <c r="E70" s="39" t="s">
        <v>130</v>
      </c>
      <c r="F70" s="43">
        <f t="shared" ref="F70:J70" si="18">SUM(F71:F78)</f>
        <v>217150000</v>
      </c>
      <c r="G70" s="43">
        <f t="shared" si="18"/>
        <v>0</v>
      </c>
      <c r="H70" s="43">
        <f t="shared" si="18"/>
        <v>113950000</v>
      </c>
      <c r="I70" s="43">
        <f t="shared" si="18"/>
        <v>0</v>
      </c>
      <c r="J70" s="43">
        <f t="shared" si="18"/>
        <v>0</v>
      </c>
      <c r="K70" s="44">
        <v>0.52475247524752477</v>
      </c>
      <c r="L70" s="44">
        <v>0</v>
      </c>
    </row>
    <row r="71" spans="1:12" s="106" customFormat="1" ht="28.5" x14ac:dyDescent="0.2">
      <c r="A71" s="100" t="s">
        <v>131</v>
      </c>
      <c r="B71" s="102" t="s">
        <v>19</v>
      </c>
      <c r="C71" s="102" t="s">
        <v>25</v>
      </c>
      <c r="D71" s="101" t="s">
        <v>20</v>
      </c>
      <c r="E71" s="103" t="s">
        <v>132</v>
      </c>
      <c r="F71" s="105">
        <v>66000000</v>
      </c>
      <c r="G71" s="104">
        <v>0</v>
      </c>
      <c r="H71" s="104">
        <v>66000000</v>
      </c>
      <c r="I71" s="104">
        <v>0</v>
      </c>
      <c r="J71" s="104">
        <v>0</v>
      </c>
      <c r="K71" s="168">
        <v>1</v>
      </c>
      <c r="L71" s="168">
        <v>0</v>
      </c>
    </row>
    <row r="72" spans="1:12" s="106" customFormat="1" ht="29.25" customHeight="1" x14ac:dyDescent="0.2">
      <c r="A72" s="100" t="s">
        <v>131</v>
      </c>
      <c r="B72" s="102" t="s">
        <v>94</v>
      </c>
      <c r="C72" s="102" t="s">
        <v>95</v>
      </c>
      <c r="D72" s="101" t="s">
        <v>20</v>
      </c>
      <c r="E72" s="103" t="s">
        <v>132</v>
      </c>
      <c r="F72" s="105">
        <v>61000000</v>
      </c>
      <c r="G72" s="104">
        <v>0</v>
      </c>
      <c r="H72" s="104">
        <v>0</v>
      </c>
      <c r="I72" s="104">
        <v>0</v>
      </c>
      <c r="J72" s="104">
        <v>0</v>
      </c>
      <c r="K72" s="168">
        <v>0</v>
      </c>
      <c r="L72" s="168">
        <v>0</v>
      </c>
    </row>
    <row r="73" spans="1:12" s="106" customFormat="1" ht="15" customHeight="1" x14ac:dyDescent="0.2">
      <c r="A73" s="100" t="s">
        <v>133</v>
      </c>
      <c r="B73" s="102" t="s">
        <v>19</v>
      </c>
      <c r="C73" s="102" t="s">
        <v>25</v>
      </c>
      <c r="D73" s="101" t="s">
        <v>20</v>
      </c>
      <c r="E73" s="45" t="s">
        <v>96</v>
      </c>
      <c r="F73" s="105">
        <v>800000</v>
      </c>
      <c r="G73" s="104">
        <v>0</v>
      </c>
      <c r="H73" s="104">
        <v>800000</v>
      </c>
      <c r="I73" s="104">
        <v>0</v>
      </c>
      <c r="J73" s="104">
        <v>0</v>
      </c>
      <c r="K73" s="168">
        <v>1</v>
      </c>
      <c r="L73" s="168">
        <v>0</v>
      </c>
    </row>
    <row r="74" spans="1:12" s="106" customFormat="1" ht="15.75" x14ac:dyDescent="0.2">
      <c r="A74" s="100" t="s">
        <v>133</v>
      </c>
      <c r="B74" s="102" t="s">
        <v>94</v>
      </c>
      <c r="C74" s="102" t="s">
        <v>95</v>
      </c>
      <c r="D74" s="101" t="s">
        <v>20</v>
      </c>
      <c r="E74" s="103" t="s">
        <v>96</v>
      </c>
      <c r="F74" s="105">
        <v>1200000</v>
      </c>
      <c r="G74" s="104">
        <v>0</v>
      </c>
      <c r="H74" s="104">
        <v>0</v>
      </c>
      <c r="I74" s="104">
        <v>0</v>
      </c>
      <c r="J74" s="104">
        <v>0</v>
      </c>
      <c r="K74" s="168">
        <v>0</v>
      </c>
      <c r="L74" s="168">
        <v>0</v>
      </c>
    </row>
    <row r="75" spans="1:12" s="106" customFormat="1" ht="29.25" customHeight="1" x14ac:dyDescent="0.2">
      <c r="A75" s="100" t="s">
        <v>134</v>
      </c>
      <c r="B75" s="102" t="s">
        <v>94</v>
      </c>
      <c r="C75" s="102" t="s">
        <v>95</v>
      </c>
      <c r="D75" s="101" t="s">
        <v>20</v>
      </c>
      <c r="E75" s="103" t="s">
        <v>135</v>
      </c>
      <c r="F75" s="105">
        <v>2000000</v>
      </c>
      <c r="G75" s="104">
        <v>0</v>
      </c>
      <c r="H75" s="104">
        <v>0</v>
      </c>
      <c r="I75" s="104">
        <v>0</v>
      </c>
      <c r="J75" s="104">
        <v>0</v>
      </c>
      <c r="K75" s="168">
        <v>0</v>
      </c>
      <c r="L75" s="168">
        <v>0</v>
      </c>
    </row>
    <row r="76" spans="1:12" s="106" customFormat="1" ht="15" customHeight="1" x14ac:dyDescent="0.2">
      <c r="A76" s="100" t="s">
        <v>136</v>
      </c>
      <c r="B76" s="102" t="s">
        <v>19</v>
      </c>
      <c r="C76" s="102" t="s">
        <v>25</v>
      </c>
      <c r="D76" s="101" t="s">
        <v>20</v>
      </c>
      <c r="E76" s="103" t="s">
        <v>137</v>
      </c>
      <c r="F76" s="105">
        <v>47150000</v>
      </c>
      <c r="G76" s="104">
        <v>0</v>
      </c>
      <c r="H76" s="104">
        <v>47150000</v>
      </c>
      <c r="I76" s="104">
        <v>0</v>
      </c>
      <c r="J76" s="104">
        <v>0</v>
      </c>
      <c r="K76" s="168">
        <v>1</v>
      </c>
      <c r="L76" s="168">
        <v>0</v>
      </c>
    </row>
    <row r="77" spans="1:12" s="106" customFormat="1" ht="15" customHeight="1" x14ac:dyDescent="0.2">
      <c r="A77" s="107" t="s">
        <v>136</v>
      </c>
      <c r="B77" s="109" t="s">
        <v>94</v>
      </c>
      <c r="C77" s="109" t="s">
        <v>95</v>
      </c>
      <c r="D77" s="108" t="s">
        <v>20</v>
      </c>
      <c r="E77" s="110" t="s">
        <v>137</v>
      </c>
      <c r="F77" s="112">
        <v>36000000</v>
      </c>
      <c r="G77" s="111">
        <v>0</v>
      </c>
      <c r="H77" s="111">
        <v>0</v>
      </c>
      <c r="I77" s="111">
        <v>0</v>
      </c>
      <c r="J77" s="111">
        <v>0</v>
      </c>
      <c r="K77" s="168">
        <v>0</v>
      </c>
      <c r="L77" s="168">
        <v>0</v>
      </c>
    </row>
    <row r="78" spans="1:12" s="106" customFormat="1" ht="28.5" x14ac:dyDescent="0.2">
      <c r="A78" s="107" t="s">
        <v>138</v>
      </c>
      <c r="B78" s="109" t="s">
        <v>94</v>
      </c>
      <c r="C78" s="109" t="s">
        <v>95</v>
      </c>
      <c r="D78" s="108" t="s">
        <v>20</v>
      </c>
      <c r="E78" s="110" t="s">
        <v>139</v>
      </c>
      <c r="F78" s="112">
        <v>3000000</v>
      </c>
      <c r="G78" s="111">
        <v>0</v>
      </c>
      <c r="H78" s="111">
        <v>0</v>
      </c>
      <c r="I78" s="111">
        <v>0</v>
      </c>
      <c r="J78" s="111">
        <v>0</v>
      </c>
      <c r="K78" s="168">
        <v>0</v>
      </c>
      <c r="L78" s="168">
        <v>0</v>
      </c>
    </row>
    <row r="79" spans="1:12" s="24" customFormat="1" ht="25.5" customHeight="1" x14ac:dyDescent="0.3">
      <c r="A79" s="94" t="s">
        <v>140</v>
      </c>
      <c r="B79" s="96"/>
      <c r="C79" s="96"/>
      <c r="D79" s="95"/>
      <c r="E79" s="97" t="s">
        <v>141</v>
      </c>
      <c r="F79" s="98">
        <f t="shared" ref="F79:J79" si="19">SUM(F80+F92+F96+F108+F114)</f>
        <v>33986214063</v>
      </c>
      <c r="G79" s="98">
        <f t="shared" si="19"/>
        <v>0</v>
      </c>
      <c r="H79" s="98">
        <f t="shared" si="19"/>
        <v>20224765081.129997</v>
      </c>
      <c r="I79" s="98">
        <f t="shared" si="19"/>
        <v>2635322259.2600002</v>
      </c>
      <c r="J79" s="98">
        <f t="shared" si="19"/>
        <v>2566170070.6300001</v>
      </c>
      <c r="K79" s="99">
        <v>0.5950873211014176</v>
      </c>
      <c r="L79" s="99">
        <v>7.7540918631740577E-2</v>
      </c>
    </row>
    <row r="80" spans="1:12" s="54" customFormat="1" ht="57" x14ac:dyDescent="0.2">
      <c r="A80" s="113" t="s">
        <v>142</v>
      </c>
      <c r="B80" s="115"/>
      <c r="C80" s="115"/>
      <c r="D80" s="114"/>
      <c r="E80" s="116" t="s">
        <v>143</v>
      </c>
      <c r="F80" s="117">
        <f t="shared" ref="F80:J80" si="20">SUM(F81:F91)</f>
        <v>4352144216</v>
      </c>
      <c r="G80" s="117">
        <f t="shared" si="20"/>
        <v>0</v>
      </c>
      <c r="H80" s="117">
        <f t="shared" si="20"/>
        <v>1114232073.96</v>
      </c>
      <c r="I80" s="117">
        <f t="shared" si="20"/>
        <v>402296584.24000001</v>
      </c>
      <c r="J80" s="117">
        <f t="shared" si="20"/>
        <v>392460248.17000002</v>
      </c>
      <c r="K80" s="118">
        <v>0.25601910659662758</v>
      </c>
      <c r="L80" s="118">
        <v>9.2436409336119296E-2</v>
      </c>
    </row>
    <row r="81" spans="1:12" s="106" customFormat="1" ht="28.5" x14ac:dyDescent="0.2">
      <c r="A81" s="100" t="s">
        <v>144</v>
      </c>
      <c r="B81" s="102" t="s">
        <v>19</v>
      </c>
      <c r="C81" s="102" t="s">
        <v>25</v>
      </c>
      <c r="D81" s="101" t="s">
        <v>20</v>
      </c>
      <c r="E81" s="103" t="s">
        <v>145</v>
      </c>
      <c r="F81" s="105">
        <v>4000000</v>
      </c>
      <c r="G81" s="104">
        <v>0</v>
      </c>
      <c r="H81" s="104">
        <v>1600000</v>
      </c>
      <c r="I81" s="104">
        <v>1600000</v>
      </c>
      <c r="J81" s="104">
        <v>1600000</v>
      </c>
      <c r="K81" s="168">
        <v>0.4</v>
      </c>
      <c r="L81" s="168">
        <v>0.4</v>
      </c>
    </row>
    <row r="82" spans="1:12" s="38" customFormat="1" ht="28.5" x14ac:dyDescent="0.2">
      <c r="A82" s="52" t="s">
        <v>144</v>
      </c>
      <c r="B82" s="47" t="s">
        <v>94</v>
      </c>
      <c r="C82" s="47" t="s">
        <v>95</v>
      </c>
      <c r="D82" s="46" t="s">
        <v>20</v>
      </c>
      <c r="E82" s="45" t="s">
        <v>145</v>
      </c>
      <c r="F82" s="50">
        <v>518894216</v>
      </c>
      <c r="G82" s="49">
        <v>0</v>
      </c>
      <c r="H82" s="49">
        <v>142102606.46000001</v>
      </c>
      <c r="I82" s="49">
        <v>14017279.74</v>
      </c>
      <c r="J82" s="49">
        <v>7600793.6699999999</v>
      </c>
      <c r="K82" s="168">
        <v>0.2738566013616926</v>
      </c>
      <c r="L82" s="168">
        <v>2.7013752144040087E-2</v>
      </c>
    </row>
    <row r="83" spans="1:12" s="106" customFormat="1" ht="15.75" x14ac:dyDescent="0.2">
      <c r="A83" s="100" t="s">
        <v>146</v>
      </c>
      <c r="B83" s="102" t="s">
        <v>19</v>
      </c>
      <c r="C83" s="102" t="s">
        <v>25</v>
      </c>
      <c r="D83" s="101" t="s">
        <v>20</v>
      </c>
      <c r="E83" s="103" t="s">
        <v>147</v>
      </c>
      <c r="F83" s="105">
        <v>3000000</v>
      </c>
      <c r="G83" s="104">
        <v>0</v>
      </c>
      <c r="H83" s="104">
        <v>1000000</v>
      </c>
      <c r="I83" s="104">
        <v>1000000</v>
      </c>
      <c r="J83" s="104">
        <v>1000000</v>
      </c>
      <c r="K83" s="168">
        <v>0.33333333333333331</v>
      </c>
      <c r="L83" s="168">
        <v>0.33333333333333331</v>
      </c>
    </row>
    <row r="84" spans="1:12" s="106" customFormat="1" ht="15.75" x14ac:dyDescent="0.2">
      <c r="A84" s="100" t="s">
        <v>146</v>
      </c>
      <c r="B84" s="102" t="s">
        <v>94</v>
      </c>
      <c r="C84" s="102" t="s">
        <v>95</v>
      </c>
      <c r="D84" s="101" t="s">
        <v>20</v>
      </c>
      <c r="E84" s="103" t="s">
        <v>147</v>
      </c>
      <c r="F84" s="105">
        <v>1256000000</v>
      </c>
      <c r="G84" s="104">
        <v>0</v>
      </c>
      <c r="H84" s="104">
        <v>362521920</v>
      </c>
      <c r="I84" s="104">
        <v>11995626</v>
      </c>
      <c r="J84" s="104">
        <v>11579626</v>
      </c>
      <c r="K84" s="168">
        <v>0.288632101910828</v>
      </c>
      <c r="L84" s="168">
        <v>9.5506576433121021E-3</v>
      </c>
    </row>
    <row r="85" spans="1:12" s="106" customFormat="1" ht="15" customHeight="1" x14ac:dyDescent="0.2">
      <c r="A85" s="100" t="s">
        <v>148</v>
      </c>
      <c r="B85" s="102" t="s">
        <v>94</v>
      </c>
      <c r="C85" s="102" t="s">
        <v>95</v>
      </c>
      <c r="D85" s="101" t="s">
        <v>20</v>
      </c>
      <c r="E85" s="103" t="s">
        <v>149</v>
      </c>
      <c r="F85" s="105">
        <v>75300000</v>
      </c>
      <c r="G85" s="104">
        <v>0</v>
      </c>
      <c r="H85" s="104">
        <v>35000000</v>
      </c>
      <c r="I85" s="104">
        <v>3003850</v>
      </c>
      <c r="J85" s="104">
        <v>0</v>
      </c>
      <c r="K85" s="168">
        <v>0.46480743691899068</v>
      </c>
      <c r="L85" s="168">
        <v>3.9891766268260291E-2</v>
      </c>
    </row>
    <row r="86" spans="1:12" s="106" customFormat="1" ht="15" customHeight="1" x14ac:dyDescent="0.2">
      <c r="A86" s="100" t="s">
        <v>150</v>
      </c>
      <c r="B86" s="102" t="s">
        <v>19</v>
      </c>
      <c r="C86" s="102" t="s">
        <v>25</v>
      </c>
      <c r="D86" s="101" t="s">
        <v>20</v>
      </c>
      <c r="E86" s="103" t="s">
        <v>151</v>
      </c>
      <c r="F86" s="105">
        <v>3000000</v>
      </c>
      <c r="G86" s="104">
        <v>0</v>
      </c>
      <c r="H86" s="104">
        <v>1000000</v>
      </c>
      <c r="I86" s="104">
        <v>1000000</v>
      </c>
      <c r="J86" s="104">
        <v>1000000</v>
      </c>
      <c r="K86" s="168">
        <v>0.33333333333333331</v>
      </c>
      <c r="L86" s="168">
        <v>0.33333333333333331</v>
      </c>
    </row>
    <row r="87" spans="1:12" s="106" customFormat="1" ht="15" customHeight="1" x14ac:dyDescent="0.2">
      <c r="A87" s="100" t="s">
        <v>150</v>
      </c>
      <c r="B87" s="102" t="s">
        <v>94</v>
      </c>
      <c r="C87" s="102" t="s">
        <v>95</v>
      </c>
      <c r="D87" s="101" t="s">
        <v>20</v>
      </c>
      <c r="E87" s="103" t="s">
        <v>151</v>
      </c>
      <c r="F87" s="105">
        <v>600000</v>
      </c>
      <c r="G87" s="104">
        <v>0</v>
      </c>
      <c r="H87" s="104">
        <v>0</v>
      </c>
      <c r="I87" s="104">
        <v>0</v>
      </c>
      <c r="J87" s="104">
        <v>0</v>
      </c>
      <c r="K87" s="168">
        <v>0</v>
      </c>
      <c r="L87" s="168">
        <v>0</v>
      </c>
    </row>
    <row r="88" spans="1:12" s="106" customFormat="1" ht="15" customHeight="1" x14ac:dyDescent="0.2">
      <c r="A88" s="100" t="s">
        <v>152</v>
      </c>
      <c r="B88" s="102" t="s">
        <v>19</v>
      </c>
      <c r="C88" s="102" t="s">
        <v>25</v>
      </c>
      <c r="D88" s="101" t="s">
        <v>20</v>
      </c>
      <c r="E88" s="103" t="s">
        <v>153</v>
      </c>
      <c r="F88" s="105">
        <v>193000000</v>
      </c>
      <c r="G88" s="104">
        <v>0</v>
      </c>
      <c r="H88" s="104">
        <v>192400000</v>
      </c>
      <c r="I88" s="104">
        <v>2400000</v>
      </c>
      <c r="J88" s="104">
        <v>2400000</v>
      </c>
      <c r="K88" s="168">
        <v>0.99689119170984453</v>
      </c>
      <c r="L88" s="168">
        <v>1.2435233160621761E-2</v>
      </c>
    </row>
    <row r="89" spans="1:12" s="106" customFormat="1" ht="15" customHeight="1" x14ac:dyDescent="0.2">
      <c r="A89" s="100" t="s">
        <v>152</v>
      </c>
      <c r="B89" s="102" t="s">
        <v>94</v>
      </c>
      <c r="C89" s="102" t="s">
        <v>95</v>
      </c>
      <c r="D89" s="101" t="s">
        <v>20</v>
      </c>
      <c r="E89" s="103" t="s">
        <v>153</v>
      </c>
      <c r="F89" s="105">
        <v>349200000</v>
      </c>
      <c r="G89" s="104">
        <v>0</v>
      </c>
      <c r="H89" s="104">
        <v>0</v>
      </c>
      <c r="I89" s="104">
        <v>0</v>
      </c>
      <c r="J89" s="104">
        <v>0</v>
      </c>
      <c r="K89" s="168">
        <v>0</v>
      </c>
      <c r="L89" s="168">
        <v>0</v>
      </c>
    </row>
    <row r="90" spans="1:12" s="38" customFormat="1" ht="28.5" x14ac:dyDescent="0.2">
      <c r="A90" s="52" t="s">
        <v>154</v>
      </c>
      <c r="B90" s="47" t="s">
        <v>19</v>
      </c>
      <c r="C90" s="47" t="s">
        <v>25</v>
      </c>
      <c r="D90" s="46" t="s">
        <v>20</v>
      </c>
      <c r="E90" s="45" t="s">
        <v>155</v>
      </c>
      <c r="F90" s="50">
        <v>125000000</v>
      </c>
      <c r="G90" s="49">
        <v>0</v>
      </c>
      <c r="H90" s="49">
        <v>40000000</v>
      </c>
      <c r="I90" s="49">
        <v>40000000</v>
      </c>
      <c r="J90" s="49">
        <v>40000000</v>
      </c>
      <c r="K90" s="168">
        <v>0.32</v>
      </c>
      <c r="L90" s="168">
        <v>0.32</v>
      </c>
    </row>
    <row r="91" spans="1:12" s="38" customFormat="1" ht="28.5" x14ac:dyDescent="0.2">
      <c r="A91" s="52" t="s">
        <v>154</v>
      </c>
      <c r="B91" s="47" t="s">
        <v>94</v>
      </c>
      <c r="C91" s="47" t="s">
        <v>95</v>
      </c>
      <c r="D91" s="46" t="s">
        <v>20</v>
      </c>
      <c r="E91" s="45" t="s">
        <v>155</v>
      </c>
      <c r="F91" s="50">
        <v>1824150000</v>
      </c>
      <c r="G91" s="49">
        <v>0</v>
      </c>
      <c r="H91" s="49">
        <v>338607547.5</v>
      </c>
      <c r="I91" s="49">
        <v>327279828.5</v>
      </c>
      <c r="J91" s="49">
        <v>327279828.5</v>
      </c>
      <c r="K91" s="168">
        <v>0.18562483759559248</v>
      </c>
      <c r="L91" s="168">
        <v>0.17941497601622675</v>
      </c>
    </row>
    <row r="92" spans="1:12" ht="28.5" x14ac:dyDescent="0.25">
      <c r="A92" s="92" t="s">
        <v>156</v>
      </c>
      <c r="B92" s="41"/>
      <c r="C92" s="41"/>
      <c r="D92" s="40"/>
      <c r="E92" s="39" t="s">
        <v>157</v>
      </c>
      <c r="F92" s="53">
        <f t="shared" ref="F92:J92" si="21">SUM(F93:F95)</f>
        <v>7758279596</v>
      </c>
      <c r="G92" s="43">
        <f t="shared" si="21"/>
        <v>0</v>
      </c>
      <c r="H92" s="43">
        <f t="shared" si="21"/>
        <v>3078213802.0599999</v>
      </c>
      <c r="I92" s="43">
        <f t="shared" si="21"/>
        <v>813987687.33999991</v>
      </c>
      <c r="J92" s="43">
        <f t="shared" si="21"/>
        <v>812403087.33999991</v>
      </c>
      <c r="K92" s="44">
        <v>0.39676499976193946</v>
      </c>
      <c r="L92" s="44">
        <v>0.10491858114519026</v>
      </c>
    </row>
    <row r="93" spans="1:12" s="106" customFormat="1" ht="15.75" x14ac:dyDescent="0.2">
      <c r="A93" s="100" t="s">
        <v>158</v>
      </c>
      <c r="B93" s="102" t="s">
        <v>19</v>
      </c>
      <c r="C93" s="102" t="s">
        <v>25</v>
      </c>
      <c r="D93" s="101" t="s">
        <v>20</v>
      </c>
      <c r="E93" s="103" t="s">
        <v>159</v>
      </c>
      <c r="F93" s="105">
        <v>500732000</v>
      </c>
      <c r="G93" s="104">
        <v>0</v>
      </c>
      <c r="H93" s="104">
        <v>10000000</v>
      </c>
      <c r="I93" s="104">
        <v>0</v>
      </c>
      <c r="J93" s="104">
        <v>0</v>
      </c>
      <c r="K93" s="168">
        <v>1.9970762803256034E-2</v>
      </c>
      <c r="L93" s="168">
        <v>0</v>
      </c>
    </row>
    <row r="94" spans="1:12" s="106" customFormat="1" ht="15.75" x14ac:dyDescent="0.2">
      <c r="A94" s="100" t="s">
        <v>158</v>
      </c>
      <c r="B94" s="102" t="s">
        <v>94</v>
      </c>
      <c r="C94" s="102" t="s">
        <v>95</v>
      </c>
      <c r="D94" s="101" t="s">
        <v>20</v>
      </c>
      <c r="E94" s="103" t="s">
        <v>159</v>
      </c>
      <c r="F94" s="105">
        <v>1924326096</v>
      </c>
      <c r="G94" s="104">
        <v>0</v>
      </c>
      <c r="H94" s="104">
        <v>910188788</v>
      </c>
      <c r="I94" s="104">
        <v>52777381.299999997</v>
      </c>
      <c r="J94" s="104">
        <v>52777381.299999997</v>
      </c>
      <c r="K94" s="168">
        <v>0.47299092908003676</v>
      </c>
      <c r="L94" s="168">
        <v>2.742642289667312E-2</v>
      </c>
    </row>
    <row r="95" spans="1:12" s="106" customFormat="1" ht="15" customHeight="1" x14ac:dyDescent="0.2">
      <c r="A95" s="100" t="s">
        <v>160</v>
      </c>
      <c r="B95" s="102" t="s">
        <v>94</v>
      </c>
      <c r="C95" s="102" t="s">
        <v>95</v>
      </c>
      <c r="D95" s="101" t="s">
        <v>20</v>
      </c>
      <c r="E95" s="103" t="s">
        <v>161</v>
      </c>
      <c r="F95" s="105">
        <v>5333221500</v>
      </c>
      <c r="G95" s="104">
        <v>0</v>
      </c>
      <c r="H95" s="104">
        <v>2158025014.0599999</v>
      </c>
      <c r="I95" s="104">
        <v>761210306.03999996</v>
      </c>
      <c r="J95" s="104">
        <v>759625706.03999996</v>
      </c>
      <c r="K95" s="168">
        <v>0.40463817489297976</v>
      </c>
      <c r="L95" s="168">
        <v>0.14272992525062009</v>
      </c>
    </row>
    <row r="96" spans="1:12" ht="28.5" x14ac:dyDescent="0.25">
      <c r="A96" s="92" t="s">
        <v>162</v>
      </c>
      <c r="B96" s="41"/>
      <c r="C96" s="41"/>
      <c r="D96" s="40"/>
      <c r="E96" s="39" t="s">
        <v>163</v>
      </c>
      <c r="F96" s="43">
        <f t="shared" ref="F96:J96" si="22">SUM(F97:F107)</f>
        <v>19990490251</v>
      </c>
      <c r="G96" s="43">
        <f t="shared" si="22"/>
        <v>0</v>
      </c>
      <c r="H96" s="43">
        <f t="shared" si="22"/>
        <v>15725775958.190001</v>
      </c>
      <c r="I96" s="43">
        <f t="shared" si="22"/>
        <v>1162666788.7600002</v>
      </c>
      <c r="J96" s="43">
        <f t="shared" si="22"/>
        <v>1107981104.2000003</v>
      </c>
      <c r="K96" s="44">
        <v>0.78666284622025906</v>
      </c>
      <c r="L96" s="44">
        <v>5.8160994260850571E-2</v>
      </c>
    </row>
    <row r="97" spans="1:12" s="38" customFormat="1" ht="15.75" x14ac:dyDescent="0.2">
      <c r="A97" s="52" t="s">
        <v>164</v>
      </c>
      <c r="B97" s="47" t="s">
        <v>94</v>
      </c>
      <c r="C97" s="47" t="s">
        <v>95</v>
      </c>
      <c r="D97" s="46" t="s">
        <v>20</v>
      </c>
      <c r="E97" s="45" t="s">
        <v>165</v>
      </c>
      <c r="F97" s="50">
        <v>736275000</v>
      </c>
      <c r="G97" s="49">
        <v>0</v>
      </c>
      <c r="H97" s="49">
        <v>466000000</v>
      </c>
      <c r="I97" s="49">
        <v>31066665</v>
      </c>
      <c r="J97" s="49">
        <v>31066665</v>
      </c>
      <c r="K97" s="168">
        <v>0.63291569046891449</v>
      </c>
      <c r="L97" s="168">
        <v>4.2194377100947339E-2</v>
      </c>
    </row>
    <row r="98" spans="1:12" s="38" customFormat="1" ht="42.75" x14ac:dyDescent="0.2">
      <c r="A98" s="52" t="s">
        <v>166</v>
      </c>
      <c r="B98" s="47" t="s">
        <v>19</v>
      </c>
      <c r="C98" s="47" t="s">
        <v>25</v>
      </c>
      <c r="D98" s="46" t="s">
        <v>20</v>
      </c>
      <c r="E98" s="45" t="s">
        <v>167</v>
      </c>
      <c r="F98" s="50">
        <v>100000000</v>
      </c>
      <c r="G98" s="49">
        <v>0</v>
      </c>
      <c r="H98" s="49">
        <v>0</v>
      </c>
      <c r="I98" s="49">
        <v>0</v>
      </c>
      <c r="J98" s="49">
        <v>0</v>
      </c>
      <c r="K98" s="168">
        <v>0</v>
      </c>
      <c r="L98" s="168">
        <v>0</v>
      </c>
    </row>
    <row r="99" spans="1:12" s="38" customFormat="1" ht="42.75" x14ac:dyDescent="0.2">
      <c r="A99" s="52" t="s">
        <v>166</v>
      </c>
      <c r="B99" s="47" t="s">
        <v>94</v>
      </c>
      <c r="C99" s="47" t="s">
        <v>95</v>
      </c>
      <c r="D99" s="46" t="s">
        <v>20</v>
      </c>
      <c r="E99" s="45" t="s">
        <v>167</v>
      </c>
      <c r="F99" s="50">
        <v>1282341500</v>
      </c>
      <c r="G99" s="49">
        <v>0</v>
      </c>
      <c r="H99" s="49">
        <v>338746500</v>
      </c>
      <c r="I99" s="49">
        <v>14916666</v>
      </c>
      <c r="J99" s="49">
        <v>14916666</v>
      </c>
      <c r="K99" s="168">
        <v>0.26416247154131717</v>
      </c>
      <c r="L99" s="168">
        <v>1.163236626124944E-2</v>
      </c>
    </row>
    <row r="100" spans="1:12" s="38" customFormat="1" ht="28.5" x14ac:dyDescent="0.2">
      <c r="A100" s="52" t="s">
        <v>168</v>
      </c>
      <c r="B100" s="47" t="s">
        <v>19</v>
      </c>
      <c r="C100" s="47" t="s">
        <v>25</v>
      </c>
      <c r="D100" s="46" t="s">
        <v>20</v>
      </c>
      <c r="E100" s="45" t="s">
        <v>169</v>
      </c>
      <c r="F100" s="50">
        <v>11000000</v>
      </c>
      <c r="G100" s="49">
        <v>0</v>
      </c>
      <c r="H100" s="49">
        <v>2750000</v>
      </c>
      <c r="I100" s="49">
        <v>2750000</v>
      </c>
      <c r="J100" s="49">
        <v>2750000</v>
      </c>
      <c r="K100" s="168">
        <v>0.25</v>
      </c>
      <c r="L100" s="168">
        <v>0.25</v>
      </c>
    </row>
    <row r="101" spans="1:12" s="38" customFormat="1" ht="43.5" customHeight="1" x14ac:dyDescent="0.2">
      <c r="A101" s="52" t="s">
        <v>168</v>
      </c>
      <c r="B101" s="47" t="s">
        <v>94</v>
      </c>
      <c r="C101" s="47" t="s">
        <v>95</v>
      </c>
      <c r="D101" s="46" t="s">
        <v>20</v>
      </c>
      <c r="E101" s="45" t="s">
        <v>169</v>
      </c>
      <c r="F101" s="50">
        <v>307650000</v>
      </c>
      <c r="G101" s="49">
        <v>0</v>
      </c>
      <c r="H101" s="49">
        <v>63715727.43</v>
      </c>
      <c r="I101" s="49">
        <v>63715727.43</v>
      </c>
      <c r="J101" s="49">
        <v>63715727.43</v>
      </c>
      <c r="K101" s="168">
        <v>0.20710459102876647</v>
      </c>
      <c r="L101" s="168">
        <v>0.20710459102876647</v>
      </c>
    </row>
    <row r="102" spans="1:12" s="38" customFormat="1" ht="15" customHeight="1" x14ac:dyDescent="0.2">
      <c r="A102" s="52" t="s">
        <v>170</v>
      </c>
      <c r="B102" s="47" t="s">
        <v>19</v>
      </c>
      <c r="C102" s="47" t="s">
        <v>25</v>
      </c>
      <c r="D102" s="46" t="s">
        <v>20</v>
      </c>
      <c r="E102" s="45" t="s">
        <v>171</v>
      </c>
      <c r="F102" s="50">
        <v>9100000000</v>
      </c>
      <c r="G102" s="49">
        <v>0</v>
      </c>
      <c r="H102" s="49">
        <v>9057333967</v>
      </c>
      <c r="I102" s="49">
        <v>852629840</v>
      </c>
      <c r="J102" s="49">
        <v>852629840</v>
      </c>
      <c r="K102" s="168">
        <v>0.99531142494505498</v>
      </c>
      <c r="L102" s="168">
        <v>9.3695586813186807E-2</v>
      </c>
    </row>
    <row r="103" spans="1:12" s="38" customFormat="1" ht="15" customHeight="1" x14ac:dyDescent="0.2">
      <c r="A103" s="52" t="s">
        <v>170</v>
      </c>
      <c r="B103" s="47" t="s">
        <v>94</v>
      </c>
      <c r="C103" s="47" t="s">
        <v>95</v>
      </c>
      <c r="D103" s="46" t="s">
        <v>20</v>
      </c>
      <c r="E103" s="45" t="s">
        <v>171</v>
      </c>
      <c r="F103" s="50">
        <v>4242455001</v>
      </c>
      <c r="G103" s="49">
        <v>0</v>
      </c>
      <c r="H103" s="49">
        <v>2776161013.7600002</v>
      </c>
      <c r="I103" s="49">
        <v>121973884.47</v>
      </c>
      <c r="J103" s="49">
        <v>83487648.870000005</v>
      </c>
      <c r="K103" s="168">
        <v>0.65437606600556142</v>
      </c>
      <c r="L103" s="168">
        <v>2.8750778603721012E-2</v>
      </c>
    </row>
    <row r="104" spans="1:12" s="38" customFormat="1" ht="42.75" x14ac:dyDescent="0.2">
      <c r="A104" s="52" t="s">
        <v>172</v>
      </c>
      <c r="B104" s="47" t="s">
        <v>19</v>
      </c>
      <c r="C104" s="47" t="s">
        <v>25</v>
      </c>
      <c r="D104" s="46" t="s">
        <v>20</v>
      </c>
      <c r="E104" s="45" t="s">
        <v>173</v>
      </c>
      <c r="F104" s="50">
        <v>90000000</v>
      </c>
      <c r="G104" s="49">
        <v>0</v>
      </c>
      <c r="H104" s="49">
        <v>24500000</v>
      </c>
      <c r="I104" s="49">
        <v>24500000</v>
      </c>
      <c r="J104" s="49">
        <v>24500000</v>
      </c>
      <c r="K104" s="168">
        <v>0.2722222222222222</v>
      </c>
      <c r="L104" s="168">
        <v>0.2722222222222222</v>
      </c>
    </row>
    <row r="105" spans="1:12" s="38" customFormat="1" ht="42.75" x14ac:dyDescent="0.2">
      <c r="A105" s="52" t="s">
        <v>172</v>
      </c>
      <c r="B105" s="47" t="s">
        <v>94</v>
      </c>
      <c r="C105" s="47" t="s">
        <v>95</v>
      </c>
      <c r="D105" s="46" t="s">
        <v>20</v>
      </c>
      <c r="E105" s="45" t="s">
        <v>173</v>
      </c>
      <c r="F105" s="50">
        <v>1491668750</v>
      </c>
      <c r="G105" s="49">
        <v>0</v>
      </c>
      <c r="H105" s="49">
        <v>451668750</v>
      </c>
      <c r="I105" s="49">
        <v>37060761.960000001</v>
      </c>
      <c r="J105" s="49">
        <v>20861313</v>
      </c>
      <c r="K105" s="168">
        <v>0.30279426984040525</v>
      </c>
      <c r="L105" s="168">
        <v>2.4845168848646858E-2</v>
      </c>
    </row>
    <row r="106" spans="1:12" s="106" customFormat="1" ht="42.75" x14ac:dyDescent="0.2">
      <c r="A106" s="100" t="s">
        <v>174</v>
      </c>
      <c r="B106" s="102" t="s">
        <v>19</v>
      </c>
      <c r="C106" s="102" t="s">
        <v>25</v>
      </c>
      <c r="D106" s="101" t="s">
        <v>20</v>
      </c>
      <c r="E106" s="103" t="s">
        <v>175</v>
      </c>
      <c r="F106" s="105">
        <v>7000000</v>
      </c>
      <c r="G106" s="104">
        <v>0</v>
      </c>
      <c r="H106" s="104">
        <v>4900000</v>
      </c>
      <c r="I106" s="104">
        <v>4900000</v>
      </c>
      <c r="J106" s="104">
        <v>4900000</v>
      </c>
      <c r="K106" s="168">
        <v>0.7</v>
      </c>
      <c r="L106" s="168">
        <v>0.7</v>
      </c>
    </row>
    <row r="107" spans="1:12" s="106" customFormat="1" ht="42.75" x14ac:dyDescent="0.2">
      <c r="A107" s="100" t="s">
        <v>174</v>
      </c>
      <c r="B107" s="102" t="s">
        <v>94</v>
      </c>
      <c r="C107" s="102" t="s">
        <v>95</v>
      </c>
      <c r="D107" s="101" t="s">
        <v>20</v>
      </c>
      <c r="E107" s="103" t="s">
        <v>175</v>
      </c>
      <c r="F107" s="105">
        <v>2622100000</v>
      </c>
      <c r="G107" s="104">
        <v>0</v>
      </c>
      <c r="H107" s="104">
        <v>2540000000</v>
      </c>
      <c r="I107" s="104">
        <v>9153243.9000000004</v>
      </c>
      <c r="J107" s="104">
        <v>9153243.9000000004</v>
      </c>
      <c r="K107" s="168">
        <v>0.96868921856527213</v>
      </c>
      <c r="L107" s="168">
        <v>3.4908065672552536E-3</v>
      </c>
    </row>
    <row r="108" spans="1:12" ht="28.5" x14ac:dyDescent="0.25">
      <c r="A108" s="92" t="s">
        <v>176</v>
      </c>
      <c r="B108" s="41"/>
      <c r="C108" s="41"/>
      <c r="D108" s="40"/>
      <c r="E108" s="39" t="s">
        <v>177</v>
      </c>
      <c r="F108" s="43">
        <f t="shared" ref="F108:I108" si="23">SUM(F109:F113)</f>
        <v>1085300000</v>
      </c>
      <c r="G108" s="43">
        <f t="shared" si="23"/>
        <v>0</v>
      </c>
      <c r="H108" s="43">
        <f t="shared" si="23"/>
        <v>109150304.92</v>
      </c>
      <c r="I108" s="43">
        <f t="shared" si="23"/>
        <v>58978256.920000002</v>
      </c>
      <c r="J108" s="43">
        <f>SUM(J109:J113)</f>
        <v>58907182.920000002</v>
      </c>
      <c r="K108" s="44">
        <v>0.10057155157099419</v>
      </c>
      <c r="L108" s="44">
        <v>5.4342814816179863E-2</v>
      </c>
    </row>
    <row r="109" spans="1:12" s="38" customFormat="1" ht="15" customHeight="1" x14ac:dyDescent="0.2">
      <c r="A109" s="52" t="s">
        <v>178</v>
      </c>
      <c r="B109" s="47" t="s">
        <v>94</v>
      </c>
      <c r="C109" s="47" t="s">
        <v>95</v>
      </c>
      <c r="D109" s="46" t="s">
        <v>20</v>
      </c>
      <c r="E109" s="45" t="s">
        <v>179</v>
      </c>
      <c r="F109" s="50">
        <v>242000000</v>
      </c>
      <c r="G109" s="49">
        <v>0</v>
      </c>
      <c r="H109" s="49">
        <v>0</v>
      </c>
      <c r="I109" s="49">
        <v>0</v>
      </c>
      <c r="J109" s="49">
        <v>0</v>
      </c>
      <c r="K109" s="168">
        <v>0</v>
      </c>
      <c r="L109" s="168">
        <v>0</v>
      </c>
    </row>
    <row r="110" spans="1:12" s="38" customFormat="1" ht="28.5" x14ac:dyDescent="0.2">
      <c r="A110" s="52" t="s">
        <v>180</v>
      </c>
      <c r="B110" s="47" t="s">
        <v>94</v>
      </c>
      <c r="C110" s="47" t="s">
        <v>95</v>
      </c>
      <c r="D110" s="46" t="s">
        <v>20</v>
      </c>
      <c r="E110" s="45" t="s">
        <v>181</v>
      </c>
      <c r="F110" s="50">
        <v>121500000</v>
      </c>
      <c r="G110" s="49">
        <v>0</v>
      </c>
      <c r="H110" s="49">
        <v>50000000</v>
      </c>
      <c r="I110" s="49">
        <v>0</v>
      </c>
      <c r="J110" s="49">
        <v>0</v>
      </c>
      <c r="K110" s="168">
        <v>0.41152263374485598</v>
      </c>
      <c r="L110" s="168">
        <v>0</v>
      </c>
    </row>
    <row r="111" spans="1:12" s="38" customFormat="1" ht="42.75" x14ac:dyDescent="0.2">
      <c r="A111" s="52" t="s">
        <v>182</v>
      </c>
      <c r="B111" s="47" t="s">
        <v>19</v>
      </c>
      <c r="C111" s="47" t="s">
        <v>25</v>
      </c>
      <c r="D111" s="46" t="s">
        <v>20</v>
      </c>
      <c r="E111" s="45" t="s">
        <v>183</v>
      </c>
      <c r="F111" s="50">
        <v>36000000</v>
      </c>
      <c r="G111" s="49">
        <v>0</v>
      </c>
      <c r="H111" s="49">
        <v>14200000</v>
      </c>
      <c r="I111" s="49">
        <v>14200000</v>
      </c>
      <c r="J111" s="49">
        <v>14200000</v>
      </c>
      <c r="K111" s="168">
        <v>0.39444444444444443</v>
      </c>
      <c r="L111" s="168">
        <v>0.39444444444444443</v>
      </c>
    </row>
    <row r="112" spans="1:12" s="38" customFormat="1" ht="42.75" x14ac:dyDescent="0.2">
      <c r="A112" s="52" t="s">
        <v>182</v>
      </c>
      <c r="B112" s="47" t="s">
        <v>94</v>
      </c>
      <c r="C112" s="47" t="s">
        <v>95</v>
      </c>
      <c r="D112" s="46" t="s">
        <v>20</v>
      </c>
      <c r="E112" s="45" t="s">
        <v>183</v>
      </c>
      <c r="F112" s="50">
        <v>285800000</v>
      </c>
      <c r="G112" s="49">
        <v>0</v>
      </c>
      <c r="H112" s="49">
        <v>44950304.920000002</v>
      </c>
      <c r="I112" s="49">
        <v>44778256.920000002</v>
      </c>
      <c r="J112" s="49">
        <v>44707182.920000002</v>
      </c>
      <c r="K112" s="168">
        <v>0.15727888355493352</v>
      </c>
      <c r="L112" s="168">
        <v>0.15667689615115465</v>
      </c>
    </row>
    <row r="113" spans="1:12" s="38" customFormat="1" ht="15.75" x14ac:dyDescent="0.2">
      <c r="A113" s="52" t="s">
        <v>184</v>
      </c>
      <c r="B113" s="47" t="s">
        <v>94</v>
      </c>
      <c r="C113" s="47" t="s">
        <v>95</v>
      </c>
      <c r="D113" s="46" t="s">
        <v>20</v>
      </c>
      <c r="E113" s="45" t="s">
        <v>185</v>
      </c>
      <c r="F113" s="50">
        <v>400000000</v>
      </c>
      <c r="G113" s="49">
        <v>0</v>
      </c>
      <c r="H113" s="49">
        <v>0</v>
      </c>
      <c r="I113" s="49">
        <v>0</v>
      </c>
      <c r="J113" s="49">
        <v>0</v>
      </c>
      <c r="K113" s="168">
        <v>0</v>
      </c>
      <c r="L113" s="168">
        <v>0</v>
      </c>
    </row>
    <row r="114" spans="1:12" s="106" customFormat="1" ht="15.75" x14ac:dyDescent="0.2">
      <c r="A114" s="107" t="s">
        <v>186</v>
      </c>
      <c r="B114" s="109" t="s">
        <v>94</v>
      </c>
      <c r="C114" s="109" t="s">
        <v>95</v>
      </c>
      <c r="D114" s="108" t="s">
        <v>20</v>
      </c>
      <c r="E114" s="110" t="s">
        <v>187</v>
      </c>
      <c r="F114" s="112">
        <v>800000000</v>
      </c>
      <c r="G114" s="111">
        <v>0</v>
      </c>
      <c r="H114" s="111">
        <v>197392942</v>
      </c>
      <c r="I114" s="111">
        <v>197392942</v>
      </c>
      <c r="J114" s="111">
        <v>194418448</v>
      </c>
      <c r="K114" s="168">
        <v>0.24674117749999999</v>
      </c>
      <c r="L114" s="168">
        <v>0.24674117749999999</v>
      </c>
    </row>
    <row r="115" spans="1:12" s="24" customFormat="1" ht="18.75" x14ac:dyDescent="0.3">
      <c r="A115" s="78" t="s">
        <v>188</v>
      </c>
      <c r="B115" s="80"/>
      <c r="C115" s="80"/>
      <c r="D115" s="79"/>
      <c r="E115" s="78" t="s">
        <v>189</v>
      </c>
      <c r="F115" s="82">
        <f>SUM(F116+F121+F127)</f>
        <v>65588000000</v>
      </c>
      <c r="G115" s="81">
        <f>SUM(G116+G121+G127+G128)</f>
        <v>63264000000</v>
      </c>
      <c r="H115" s="81">
        <f>SUM(H116+H121+H127)</f>
        <v>241600666</v>
      </c>
      <c r="I115" s="81">
        <f t="shared" ref="I115:J115" si="24">SUM(I116+I121+I127)</f>
        <v>192126969</v>
      </c>
      <c r="J115" s="81">
        <f t="shared" si="24"/>
        <v>192126969</v>
      </c>
      <c r="K115" s="83">
        <v>3.6836108129535889E-3</v>
      </c>
      <c r="L115" s="83">
        <v>2.9293006190156735E-3</v>
      </c>
    </row>
    <row r="116" spans="1:12" s="31" customFormat="1" ht="15" customHeight="1" x14ac:dyDescent="0.25">
      <c r="A116" s="25" t="s">
        <v>190</v>
      </c>
      <c r="B116" s="27"/>
      <c r="C116" s="27"/>
      <c r="D116" s="26"/>
      <c r="E116" s="28" t="s">
        <v>191</v>
      </c>
      <c r="F116" s="119">
        <f>F117</f>
        <v>64125000000</v>
      </c>
      <c r="G116" s="29">
        <f t="shared" ref="G116:J116" si="25">G117</f>
        <v>63264000000</v>
      </c>
      <c r="H116" s="29">
        <f t="shared" si="25"/>
        <v>91473697</v>
      </c>
      <c r="I116" s="29">
        <f t="shared" si="25"/>
        <v>42000000</v>
      </c>
      <c r="J116" s="29">
        <f t="shared" si="25"/>
        <v>42000000</v>
      </c>
      <c r="K116" s="30">
        <v>1.4264904015594542E-3</v>
      </c>
      <c r="L116" s="30">
        <v>6.5497076023391808E-4</v>
      </c>
    </row>
    <row r="117" spans="1:12" s="31" customFormat="1" ht="15" customHeight="1" x14ac:dyDescent="0.25">
      <c r="A117" s="32" t="s">
        <v>192</v>
      </c>
      <c r="B117" s="34"/>
      <c r="C117" s="34"/>
      <c r="D117" s="33"/>
      <c r="E117" s="35" t="s">
        <v>193</v>
      </c>
      <c r="F117" s="36">
        <f t="shared" ref="F117:J117" si="26">F118+F119+F120</f>
        <v>64125000000</v>
      </c>
      <c r="G117" s="36">
        <f t="shared" si="26"/>
        <v>63264000000</v>
      </c>
      <c r="H117" s="36">
        <f t="shared" si="26"/>
        <v>91473697</v>
      </c>
      <c r="I117" s="36">
        <f t="shared" si="26"/>
        <v>42000000</v>
      </c>
      <c r="J117" s="36">
        <f t="shared" si="26"/>
        <v>42000000</v>
      </c>
      <c r="K117" s="37">
        <v>1.4264904015594542E-3</v>
      </c>
      <c r="L117" s="37">
        <v>6.5497076023391808E-4</v>
      </c>
    </row>
    <row r="118" spans="1:12" s="38" customFormat="1" ht="15.75" x14ac:dyDescent="0.2">
      <c r="A118" s="120" t="s">
        <v>194</v>
      </c>
      <c r="B118" s="55" t="s">
        <v>19</v>
      </c>
      <c r="C118" s="55" t="s">
        <v>25</v>
      </c>
      <c r="D118" s="55" t="s">
        <v>20</v>
      </c>
      <c r="E118" s="121" t="s">
        <v>195</v>
      </c>
      <c r="F118" s="123">
        <v>861000000</v>
      </c>
      <c r="G118" s="122">
        <v>0</v>
      </c>
      <c r="H118" s="122">
        <v>91473697</v>
      </c>
      <c r="I118" s="122">
        <v>42000000</v>
      </c>
      <c r="J118" s="122">
        <v>42000000</v>
      </c>
      <c r="K118" s="168">
        <v>0.10624122764227642</v>
      </c>
      <c r="L118" s="168">
        <v>4.878048780487805E-2</v>
      </c>
    </row>
    <row r="119" spans="1:12" s="38" customFormat="1" ht="28.5" x14ac:dyDescent="0.2">
      <c r="A119" s="120" t="s">
        <v>196</v>
      </c>
      <c r="B119" s="55" t="s">
        <v>19</v>
      </c>
      <c r="C119" s="55" t="s">
        <v>25</v>
      </c>
      <c r="D119" s="55" t="s">
        <v>20</v>
      </c>
      <c r="E119" s="121" t="s">
        <v>197</v>
      </c>
      <c r="F119" s="123">
        <v>60000000000</v>
      </c>
      <c r="G119" s="122">
        <v>60000000000</v>
      </c>
      <c r="H119" s="122">
        <v>0</v>
      </c>
      <c r="I119" s="122">
        <v>0</v>
      </c>
      <c r="J119" s="122">
        <v>0</v>
      </c>
      <c r="K119" s="168">
        <v>0</v>
      </c>
      <c r="L119" s="168">
        <v>0</v>
      </c>
    </row>
    <row r="120" spans="1:12" s="38" customFormat="1" ht="28.5" x14ac:dyDescent="0.2">
      <c r="A120" s="120" t="s">
        <v>196</v>
      </c>
      <c r="B120" s="55" t="s">
        <v>94</v>
      </c>
      <c r="C120" s="55" t="s">
        <v>95</v>
      </c>
      <c r="D120" s="55" t="s">
        <v>20</v>
      </c>
      <c r="E120" s="121" t="s">
        <v>197</v>
      </c>
      <c r="F120" s="123">
        <v>3264000000</v>
      </c>
      <c r="G120" s="122">
        <v>3264000000</v>
      </c>
      <c r="H120" s="122">
        <v>0</v>
      </c>
      <c r="I120" s="122">
        <v>0</v>
      </c>
      <c r="J120" s="122">
        <v>0</v>
      </c>
      <c r="K120" s="168">
        <v>0</v>
      </c>
      <c r="L120" s="168">
        <v>0</v>
      </c>
    </row>
    <row r="121" spans="1:12" s="31" customFormat="1" ht="15.75" x14ac:dyDescent="0.25">
      <c r="A121" s="32" t="s">
        <v>198</v>
      </c>
      <c r="B121" s="34"/>
      <c r="C121" s="34"/>
      <c r="D121" s="33"/>
      <c r="E121" s="28" t="s">
        <v>199</v>
      </c>
      <c r="F121" s="119">
        <f t="shared" ref="F121:J122" si="27">F122</f>
        <v>583000000</v>
      </c>
      <c r="G121" s="36">
        <f t="shared" si="27"/>
        <v>0</v>
      </c>
      <c r="H121" s="36">
        <f t="shared" si="27"/>
        <v>123229872</v>
      </c>
      <c r="I121" s="36">
        <f t="shared" si="27"/>
        <v>123229872</v>
      </c>
      <c r="J121" s="36">
        <f t="shared" si="27"/>
        <v>123229872</v>
      </c>
      <c r="K121" s="37">
        <v>0.21137199313893654</v>
      </c>
      <c r="L121" s="37">
        <v>0.21137199313893654</v>
      </c>
    </row>
    <row r="122" spans="1:12" s="31" customFormat="1" ht="31.5" x14ac:dyDescent="0.25">
      <c r="A122" s="32" t="s">
        <v>200</v>
      </c>
      <c r="B122" s="34"/>
      <c r="C122" s="34"/>
      <c r="D122" s="33"/>
      <c r="E122" s="35" t="s">
        <v>201</v>
      </c>
      <c r="F122" s="56">
        <f>F123+F126</f>
        <v>583000000</v>
      </c>
      <c r="G122" s="36">
        <f t="shared" si="27"/>
        <v>0</v>
      </c>
      <c r="H122" s="36">
        <f t="shared" si="27"/>
        <v>123229872</v>
      </c>
      <c r="I122" s="36">
        <f t="shared" si="27"/>
        <v>123229872</v>
      </c>
      <c r="J122" s="36">
        <f t="shared" si="27"/>
        <v>123229872</v>
      </c>
      <c r="K122" s="37">
        <v>0.21137199313893654</v>
      </c>
      <c r="L122" s="37">
        <v>0.21137199313893654</v>
      </c>
    </row>
    <row r="123" spans="1:12" s="31" customFormat="1" ht="31.5" x14ac:dyDescent="0.25">
      <c r="A123" s="32" t="s">
        <v>202</v>
      </c>
      <c r="B123" s="34" t="s">
        <v>19</v>
      </c>
      <c r="C123" s="34">
        <v>10</v>
      </c>
      <c r="D123" s="33" t="s">
        <v>20</v>
      </c>
      <c r="E123" s="35" t="s">
        <v>203</v>
      </c>
      <c r="F123" s="36">
        <f>SUM(F124:F125)</f>
        <v>440000000</v>
      </c>
      <c r="G123" s="36">
        <f t="shared" ref="G123:J123" si="28">SUM(G124:G126)</f>
        <v>0</v>
      </c>
      <c r="H123" s="36">
        <f t="shared" si="28"/>
        <v>123229872</v>
      </c>
      <c r="I123" s="36">
        <f t="shared" si="28"/>
        <v>123229872</v>
      </c>
      <c r="J123" s="36">
        <f t="shared" si="28"/>
        <v>123229872</v>
      </c>
      <c r="K123" s="37">
        <v>0.2800678909090909</v>
      </c>
      <c r="L123" s="37">
        <v>0.2800678909090909</v>
      </c>
    </row>
    <row r="124" spans="1:12" s="38" customFormat="1" ht="15.75" x14ac:dyDescent="0.2">
      <c r="A124" s="52" t="s">
        <v>204</v>
      </c>
      <c r="B124" s="47" t="s">
        <v>19</v>
      </c>
      <c r="C124" s="47" t="s">
        <v>25</v>
      </c>
      <c r="D124" s="46" t="s">
        <v>20</v>
      </c>
      <c r="E124" s="45" t="s">
        <v>205</v>
      </c>
      <c r="F124" s="49">
        <v>220000000</v>
      </c>
      <c r="G124" s="49">
        <v>0</v>
      </c>
      <c r="H124" s="49">
        <v>94860042</v>
      </c>
      <c r="I124" s="49">
        <v>94860042</v>
      </c>
      <c r="J124" s="49">
        <v>94860042</v>
      </c>
      <c r="K124" s="168">
        <v>0.43118200909090909</v>
      </c>
      <c r="L124" s="168">
        <v>0.43118200909090909</v>
      </c>
    </row>
    <row r="125" spans="1:12" s="38" customFormat="1" ht="28.5" x14ac:dyDescent="0.2">
      <c r="A125" s="52" t="s">
        <v>206</v>
      </c>
      <c r="B125" s="47" t="s">
        <v>19</v>
      </c>
      <c r="C125" s="47" t="s">
        <v>25</v>
      </c>
      <c r="D125" s="46" t="s">
        <v>20</v>
      </c>
      <c r="E125" s="45" t="s">
        <v>207</v>
      </c>
      <c r="F125" s="49">
        <v>220000000</v>
      </c>
      <c r="G125" s="49">
        <v>0</v>
      </c>
      <c r="H125" s="49">
        <v>28369830</v>
      </c>
      <c r="I125" s="49">
        <v>28369830</v>
      </c>
      <c r="J125" s="49">
        <v>28369830</v>
      </c>
      <c r="K125" s="168">
        <v>0.12895377272727274</v>
      </c>
      <c r="L125" s="168">
        <v>0.12895377272727274</v>
      </c>
    </row>
    <row r="126" spans="1:12" s="38" customFormat="1" ht="15.75" x14ac:dyDescent="0.2">
      <c r="A126" s="120" t="s">
        <v>208</v>
      </c>
      <c r="B126" s="55" t="s">
        <v>94</v>
      </c>
      <c r="C126" s="55" t="s">
        <v>95</v>
      </c>
      <c r="D126" s="55" t="s">
        <v>20</v>
      </c>
      <c r="E126" s="121" t="s">
        <v>209</v>
      </c>
      <c r="F126" s="123">
        <v>143000000</v>
      </c>
      <c r="G126" s="122">
        <v>0</v>
      </c>
      <c r="H126" s="122">
        <v>0</v>
      </c>
      <c r="I126" s="122">
        <v>0</v>
      </c>
      <c r="J126" s="122">
        <v>0</v>
      </c>
      <c r="K126" s="168">
        <v>0</v>
      </c>
      <c r="L126" s="168">
        <v>0</v>
      </c>
    </row>
    <row r="127" spans="1:12" s="38" customFormat="1" ht="20.100000000000001" customHeight="1" x14ac:dyDescent="0.2">
      <c r="A127" s="32" t="s">
        <v>210</v>
      </c>
      <c r="B127" s="34"/>
      <c r="C127" s="34"/>
      <c r="D127" s="33"/>
      <c r="E127" s="124" t="s">
        <v>211</v>
      </c>
      <c r="F127" s="36">
        <f t="shared" ref="F127:J128" si="29">F128</f>
        <v>880000000</v>
      </c>
      <c r="G127" s="36">
        <f>G128</f>
        <v>0</v>
      </c>
      <c r="H127" s="36">
        <f t="shared" si="29"/>
        <v>26897097</v>
      </c>
      <c r="I127" s="36">
        <f t="shared" si="29"/>
        <v>26897097</v>
      </c>
      <c r="J127" s="36">
        <f t="shared" si="29"/>
        <v>26897097</v>
      </c>
      <c r="K127" s="37">
        <v>3.0564882954545455E-2</v>
      </c>
      <c r="L127" s="37">
        <v>3.0564882954545455E-2</v>
      </c>
    </row>
    <row r="128" spans="1:12" s="38" customFormat="1" ht="20.100000000000001" customHeight="1" x14ac:dyDescent="0.2">
      <c r="A128" s="32" t="s">
        <v>212</v>
      </c>
      <c r="B128" s="34"/>
      <c r="C128" s="34"/>
      <c r="D128" s="33"/>
      <c r="E128" s="124" t="s">
        <v>213</v>
      </c>
      <c r="F128" s="36">
        <f>SUM(F129:F130)</f>
        <v>880000000</v>
      </c>
      <c r="G128" s="36">
        <f t="shared" si="29"/>
        <v>0</v>
      </c>
      <c r="H128" s="36">
        <f t="shared" ref="H128:J128" si="30">SUM(H129:H130)</f>
        <v>26897097</v>
      </c>
      <c r="I128" s="36">
        <f t="shared" si="30"/>
        <v>26897097</v>
      </c>
      <c r="J128" s="36">
        <f t="shared" si="30"/>
        <v>26897097</v>
      </c>
      <c r="K128" s="37">
        <v>3.0564882954545455E-2</v>
      </c>
      <c r="L128" s="37">
        <v>3.0564882954545455E-2</v>
      </c>
    </row>
    <row r="129" spans="1:12" s="38" customFormat="1" ht="20.100000000000001" customHeight="1" x14ac:dyDescent="0.2">
      <c r="A129" s="45" t="s">
        <v>214</v>
      </c>
      <c r="B129" s="47" t="s">
        <v>19</v>
      </c>
      <c r="C129" s="47" t="s">
        <v>25</v>
      </c>
      <c r="D129" s="46" t="s">
        <v>20</v>
      </c>
      <c r="E129" s="125" t="s">
        <v>215</v>
      </c>
      <c r="F129" s="49">
        <v>330000000</v>
      </c>
      <c r="G129" s="49">
        <v>0</v>
      </c>
      <c r="H129" s="49">
        <v>14000000</v>
      </c>
      <c r="I129" s="49">
        <v>14000000</v>
      </c>
      <c r="J129" s="49">
        <v>14000000</v>
      </c>
      <c r="K129" s="168">
        <v>4.2424242424242427E-2</v>
      </c>
      <c r="L129" s="168">
        <v>4.2424242424242427E-2</v>
      </c>
    </row>
    <row r="130" spans="1:12" s="38" customFormat="1" ht="20.25" customHeight="1" x14ac:dyDescent="0.2">
      <c r="A130" s="45" t="s">
        <v>214</v>
      </c>
      <c r="B130" s="74" t="s">
        <v>94</v>
      </c>
      <c r="C130" s="74" t="s">
        <v>95</v>
      </c>
      <c r="D130" s="73" t="s">
        <v>20</v>
      </c>
      <c r="E130" s="126" t="s">
        <v>215</v>
      </c>
      <c r="F130" s="76">
        <v>550000000</v>
      </c>
      <c r="G130" s="76">
        <v>0</v>
      </c>
      <c r="H130" s="76">
        <v>12897097</v>
      </c>
      <c r="I130" s="76">
        <v>12897097</v>
      </c>
      <c r="J130" s="76">
        <v>12897097</v>
      </c>
      <c r="K130" s="168">
        <v>2.3449267272727274E-2</v>
      </c>
      <c r="L130" s="168">
        <v>2.3449267272727274E-2</v>
      </c>
    </row>
    <row r="131" spans="1:12" s="24" customFormat="1" ht="37.5" x14ac:dyDescent="0.3">
      <c r="A131" s="78" t="s">
        <v>216</v>
      </c>
      <c r="B131" s="80"/>
      <c r="C131" s="80"/>
      <c r="D131" s="79"/>
      <c r="E131" s="78" t="s">
        <v>217</v>
      </c>
      <c r="F131" s="81">
        <f t="shared" ref="F131:J131" si="31">SUM(F132+F136+F137+F139)</f>
        <v>815000000</v>
      </c>
      <c r="G131" s="81">
        <f>SUM(G132+G136+G137+G139)</f>
        <v>0</v>
      </c>
      <c r="H131" s="81">
        <f t="shared" si="31"/>
        <v>157194887</v>
      </c>
      <c r="I131" s="81">
        <f t="shared" si="31"/>
        <v>157194887</v>
      </c>
      <c r="J131" s="81">
        <f t="shared" si="31"/>
        <v>147814887</v>
      </c>
      <c r="K131" s="83">
        <v>0.19287716196319019</v>
      </c>
      <c r="L131" s="83">
        <v>0.19287716196319019</v>
      </c>
    </row>
    <row r="132" spans="1:12" s="31" customFormat="1" ht="15.75" x14ac:dyDescent="0.25">
      <c r="A132" s="127" t="s">
        <v>218</v>
      </c>
      <c r="B132" s="96"/>
      <c r="C132" s="96"/>
      <c r="D132" s="95"/>
      <c r="E132" s="94" t="s">
        <v>219</v>
      </c>
      <c r="F132" s="98">
        <f t="shared" ref="F132:J132" si="32">F133</f>
        <v>334000000</v>
      </c>
      <c r="G132" s="98">
        <f t="shared" si="32"/>
        <v>0</v>
      </c>
      <c r="H132" s="98">
        <f t="shared" si="32"/>
        <v>157194887</v>
      </c>
      <c r="I132" s="98">
        <f t="shared" si="32"/>
        <v>157194887</v>
      </c>
      <c r="J132" s="98">
        <f t="shared" si="32"/>
        <v>147814887</v>
      </c>
      <c r="K132" s="99">
        <v>0.47064337425149699</v>
      </c>
      <c r="L132" s="99">
        <v>0.47064337425149699</v>
      </c>
    </row>
    <row r="133" spans="1:12" s="31" customFormat="1" ht="15.75" x14ac:dyDescent="0.25">
      <c r="A133" s="127" t="s">
        <v>220</v>
      </c>
      <c r="B133" s="96"/>
      <c r="C133" s="96"/>
      <c r="D133" s="95"/>
      <c r="E133" s="94" t="s">
        <v>221</v>
      </c>
      <c r="F133" s="98">
        <f t="shared" ref="F133:J133" si="33">SUM(F134:F135)</f>
        <v>334000000</v>
      </c>
      <c r="G133" s="98">
        <f t="shared" si="33"/>
        <v>0</v>
      </c>
      <c r="H133" s="98">
        <f t="shared" si="33"/>
        <v>157194887</v>
      </c>
      <c r="I133" s="98">
        <f t="shared" si="33"/>
        <v>157194887</v>
      </c>
      <c r="J133" s="98">
        <f t="shared" si="33"/>
        <v>147814887</v>
      </c>
      <c r="K133" s="99">
        <v>0.47064337425149699</v>
      </c>
      <c r="L133" s="99">
        <v>0.47064337425149699</v>
      </c>
    </row>
    <row r="134" spans="1:12" s="38" customFormat="1" ht="15.75" x14ac:dyDescent="0.2">
      <c r="A134" s="52" t="s">
        <v>222</v>
      </c>
      <c r="B134" s="47" t="s">
        <v>94</v>
      </c>
      <c r="C134" s="47" t="s">
        <v>95</v>
      </c>
      <c r="D134" s="46" t="s">
        <v>20</v>
      </c>
      <c r="E134" s="45" t="s">
        <v>223</v>
      </c>
      <c r="F134" s="49">
        <v>310000000</v>
      </c>
      <c r="G134" s="49">
        <v>0</v>
      </c>
      <c r="H134" s="49">
        <v>156245345</v>
      </c>
      <c r="I134" s="49">
        <v>156245345</v>
      </c>
      <c r="J134" s="49">
        <v>146865345</v>
      </c>
      <c r="K134" s="168">
        <v>0.50401724193548392</v>
      </c>
      <c r="L134" s="168">
        <v>0.50401724193548392</v>
      </c>
    </row>
    <row r="135" spans="1:12" s="38" customFormat="1" ht="15.75" x14ac:dyDescent="0.2">
      <c r="A135" s="52" t="s">
        <v>224</v>
      </c>
      <c r="B135" s="47" t="s">
        <v>94</v>
      </c>
      <c r="C135" s="47" t="s">
        <v>95</v>
      </c>
      <c r="D135" s="46" t="s">
        <v>20</v>
      </c>
      <c r="E135" s="45" t="s">
        <v>225</v>
      </c>
      <c r="F135" s="49">
        <v>24000000</v>
      </c>
      <c r="G135" s="49">
        <v>0</v>
      </c>
      <c r="H135" s="49">
        <v>949542</v>
      </c>
      <c r="I135" s="49">
        <v>949542</v>
      </c>
      <c r="J135" s="49">
        <v>949542</v>
      </c>
      <c r="K135" s="168">
        <v>3.9564250000000002E-2</v>
      </c>
      <c r="L135" s="168">
        <v>3.9564250000000002E-2</v>
      </c>
    </row>
    <row r="136" spans="1:12" s="38" customFormat="1" ht="15.75" x14ac:dyDescent="0.2">
      <c r="A136" s="120" t="s">
        <v>226</v>
      </c>
      <c r="B136" s="55" t="s">
        <v>94</v>
      </c>
      <c r="C136" s="55" t="s">
        <v>95</v>
      </c>
      <c r="D136" s="55" t="s">
        <v>20</v>
      </c>
      <c r="E136" s="121" t="s">
        <v>227</v>
      </c>
      <c r="F136" s="123">
        <v>25000000</v>
      </c>
      <c r="G136" s="122">
        <v>0</v>
      </c>
      <c r="H136" s="122">
        <v>0</v>
      </c>
      <c r="I136" s="122">
        <v>0</v>
      </c>
      <c r="J136" s="122">
        <v>0</v>
      </c>
      <c r="K136" s="168">
        <v>0</v>
      </c>
      <c r="L136" s="168">
        <v>0</v>
      </c>
    </row>
    <row r="137" spans="1:12" s="31" customFormat="1" ht="15.75" x14ac:dyDescent="0.25">
      <c r="A137" s="128" t="s">
        <v>228</v>
      </c>
      <c r="B137" s="130"/>
      <c r="C137" s="130"/>
      <c r="D137" s="129"/>
      <c r="E137" s="97" t="s">
        <v>229</v>
      </c>
      <c r="F137" s="131">
        <f>SUM(F138:F138)</f>
        <v>450000000</v>
      </c>
      <c r="G137" s="131">
        <f t="shared" ref="G137:J137" si="34">SUM(G138)</f>
        <v>0</v>
      </c>
      <c r="H137" s="131">
        <f t="shared" si="34"/>
        <v>0</v>
      </c>
      <c r="I137" s="131">
        <f t="shared" si="34"/>
        <v>0</v>
      </c>
      <c r="J137" s="131">
        <f t="shared" si="34"/>
        <v>0</v>
      </c>
      <c r="K137" s="132">
        <v>0</v>
      </c>
      <c r="L137" s="132">
        <v>0</v>
      </c>
    </row>
    <row r="138" spans="1:12" s="38" customFormat="1" ht="15.75" x14ac:dyDescent="0.2">
      <c r="A138" s="120" t="s">
        <v>230</v>
      </c>
      <c r="B138" s="55" t="s">
        <v>19</v>
      </c>
      <c r="C138" s="55" t="s">
        <v>231</v>
      </c>
      <c r="D138" s="55" t="s">
        <v>232</v>
      </c>
      <c r="E138" s="121" t="s">
        <v>233</v>
      </c>
      <c r="F138" s="123">
        <v>450000000</v>
      </c>
      <c r="G138" s="122">
        <v>0</v>
      </c>
      <c r="H138" s="122">
        <v>0</v>
      </c>
      <c r="I138" s="122">
        <v>0</v>
      </c>
      <c r="J138" s="122">
        <v>0</v>
      </c>
      <c r="K138" s="168">
        <v>0</v>
      </c>
      <c r="L138" s="168">
        <v>0</v>
      </c>
    </row>
    <row r="139" spans="1:12" s="31" customFormat="1" ht="15.75" x14ac:dyDescent="0.25">
      <c r="A139" s="128" t="s">
        <v>234</v>
      </c>
      <c r="B139" s="130"/>
      <c r="C139" s="130"/>
      <c r="D139" s="129"/>
      <c r="E139" s="97" t="s">
        <v>235</v>
      </c>
      <c r="F139" s="131">
        <f t="shared" ref="F139:J140" si="35">F140</f>
        <v>6000000</v>
      </c>
      <c r="G139" s="131">
        <f t="shared" si="35"/>
        <v>0</v>
      </c>
      <c r="H139" s="131">
        <f t="shared" si="35"/>
        <v>0</v>
      </c>
      <c r="I139" s="131">
        <f t="shared" si="35"/>
        <v>0</v>
      </c>
      <c r="J139" s="131">
        <f t="shared" si="35"/>
        <v>0</v>
      </c>
      <c r="K139" s="132">
        <v>0</v>
      </c>
      <c r="L139" s="132">
        <v>0</v>
      </c>
    </row>
    <row r="140" spans="1:12" s="133" customFormat="1" ht="30.75" customHeight="1" x14ac:dyDescent="0.25">
      <c r="A140" s="128" t="s">
        <v>236</v>
      </c>
      <c r="B140" s="130"/>
      <c r="C140" s="130"/>
      <c r="D140" s="129"/>
      <c r="E140" s="97" t="s">
        <v>237</v>
      </c>
      <c r="F140" s="131">
        <f t="shared" si="35"/>
        <v>6000000</v>
      </c>
      <c r="G140" s="131">
        <f t="shared" si="35"/>
        <v>0</v>
      </c>
      <c r="H140" s="131">
        <f t="shared" si="35"/>
        <v>0</v>
      </c>
      <c r="I140" s="131">
        <f t="shared" si="35"/>
        <v>0</v>
      </c>
      <c r="J140" s="131">
        <f t="shared" si="35"/>
        <v>0</v>
      </c>
      <c r="K140" s="132">
        <v>0</v>
      </c>
      <c r="L140" s="132">
        <v>0</v>
      </c>
    </row>
    <row r="141" spans="1:12" s="38" customFormat="1" ht="25.5" customHeight="1" x14ac:dyDescent="0.2">
      <c r="A141" s="52" t="s">
        <v>238</v>
      </c>
      <c r="B141" s="47" t="s">
        <v>94</v>
      </c>
      <c r="C141" s="47" t="s">
        <v>95</v>
      </c>
      <c r="D141" s="46" t="s">
        <v>20</v>
      </c>
      <c r="E141" s="45" t="s">
        <v>239</v>
      </c>
      <c r="F141" s="49">
        <v>6000000</v>
      </c>
      <c r="G141" s="49">
        <v>0</v>
      </c>
      <c r="H141" s="49">
        <v>0</v>
      </c>
      <c r="I141" s="49">
        <v>0</v>
      </c>
      <c r="J141" s="49">
        <v>0</v>
      </c>
      <c r="K141" s="168">
        <v>0</v>
      </c>
      <c r="L141" s="168">
        <v>0</v>
      </c>
    </row>
    <row r="142" spans="1:12" s="18" customFormat="1" ht="18.75" x14ac:dyDescent="0.3">
      <c r="A142" s="134" t="s">
        <v>240</v>
      </c>
      <c r="B142" s="136"/>
      <c r="C142" s="136"/>
      <c r="D142" s="135"/>
      <c r="E142" s="137" t="s">
        <v>241</v>
      </c>
      <c r="F142" s="138">
        <f t="shared" ref="F142:J142" si="36">SUM(F143+F146+F150+F154+F159+F163)</f>
        <v>50649000000</v>
      </c>
      <c r="G142" s="138">
        <f t="shared" si="36"/>
        <v>0</v>
      </c>
      <c r="H142" s="138">
        <f t="shared" si="36"/>
        <v>8175768871</v>
      </c>
      <c r="I142" s="138">
        <f t="shared" si="36"/>
        <v>253682815</v>
      </c>
      <c r="J142" s="138">
        <f t="shared" si="36"/>
        <v>253682815</v>
      </c>
      <c r="K142" s="139">
        <v>0.16142014395150941</v>
      </c>
      <c r="L142" s="139">
        <v>5.0086440995873562E-3</v>
      </c>
    </row>
    <row r="143" spans="1:12" s="38" customFormat="1" ht="78.75" x14ac:dyDescent="0.2">
      <c r="A143" s="57" t="s">
        <v>242</v>
      </c>
      <c r="B143" s="34"/>
      <c r="C143" s="34"/>
      <c r="D143" s="33"/>
      <c r="E143" s="94" t="s">
        <v>243</v>
      </c>
      <c r="F143" s="43">
        <f>SUM(F144:F145)</f>
        <v>5500000000</v>
      </c>
      <c r="G143" s="43">
        <f>SUM(G144:G145)</f>
        <v>0</v>
      </c>
      <c r="H143" s="43">
        <f t="shared" ref="H143:J143" si="37">SUM(H144:H145)</f>
        <v>686433988</v>
      </c>
      <c r="I143" s="43">
        <f t="shared" si="37"/>
        <v>0</v>
      </c>
      <c r="J143" s="43">
        <f t="shared" si="37"/>
        <v>0</v>
      </c>
      <c r="K143" s="44">
        <v>0.12480617963636363</v>
      </c>
      <c r="L143" s="44">
        <v>0</v>
      </c>
    </row>
    <row r="144" spans="1:12" s="145" customFormat="1" ht="71.25" x14ac:dyDescent="0.2">
      <c r="A144" s="140" t="s">
        <v>244</v>
      </c>
      <c r="B144" s="142" t="s">
        <v>19</v>
      </c>
      <c r="C144" s="142" t="s">
        <v>25</v>
      </c>
      <c r="D144" s="141" t="s">
        <v>20</v>
      </c>
      <c r="E144" s="143" t="s">
        <v>245</v>
      </c>
      <c r="F144" s="144">
        <v>2200000000</v>
      </c>
      <c r="G144" s="144">
        <v>0</v>
      </c>
      <c r="H144" s="144">
        <v>315000000</v>
      </c>
      <c r="I144" s="144">
        <v>0</v>
      </c>
      <c r="J144" s="144">
        <v>0</v>
      </c>
      <c r="K144" s="168">
        <v>0.14318181818181819</v>
      </c>
      <c r="L144" s="168">
        <v>0</v>
      </c>
    </row>
    <row r="145" spans="1:12" s="145" customFormat="1" ht="71.25" x14ac:dyDescent="0.2">
      <c r="A145" s="140" t="s">
        <v>244</v>
      </c>
      <c r="B145" s="142" t="s">
        <v>94</v>
      </c>
      <c r="C145" s="142" t="s">
        <v>95</v>
      </c>
      <c r="D145" s="141" t="s">
        <v>20</v>
      </c>
      <c r="E145" s="143" t="s">
        <v>245</v>
      </c>
      <c r="F145" s="144">
        <v>3300000000</v>
      </c>
      <c r="G145" s="144">
        <v>0</v>
      </c>
      <c r="H145" s="144">
        <v>371433988</v>
      </c>
      <c r="I145" s="144">
        <v>0</v>
      </c>
      <c r="J145" s="144">
        <v>0</v>
      </c>
      <c r="K145" s="168">
        <v>0.11255575393939395</v>
      </c>
      <c r="L145" s="168">
        <v>0</v>
      </c>
    </row>
    <row r="146" spans="1:12" s="31" customFormat="1" ht="78.75" x14ac:dyDescent="0.25">
      <c r="A146" s="127" t="s">
        <v>246</v>
      </c>
      <c r="B146" s="96"/>
      <c r="C146" s="146"/>
      <c r="D146" s="95"/>
      <c r="E146" s="94" t="s">
        <v>247</v>
      </c>
      <c r="F146" s="98">
        <f>SUM(F147:F149)</f>
        <v>3602000000</v>
      </c>
      <c r="G146" s="98">
        <f t="shared" ref="G146:J146" si="38">SUM(G147:G149)</f>
        <v>0</v>
      </c>
      <c r="H146" s="98">
        <f t="shared" si="38"/>
        <v>210000000</v>
      </c>
      <c r="I146" s="98">
        <f t="shared" si="38"/>
        <v>11900000</v>
      </c>
      <c r="J146" s="98">
        <f t="shared" si="38"/>
        <v>11900000</v>
      </c>
      <c r="K146" s="99">
        <v>5.8300943920044417E-2</v>
      </c>
      <c r="L146" s="99">
        <v>3.303720155469184E-3</v>
      </c>
    </row>
    <row r="147" spans="1:12" s="145" customFormat="1" ht="85.5" x14ac:dyDescent="0.2">
      <c r="A147" s="147" t="s">
        <v>248</v>
      </c>
      <c r="B147" s="149" t="s">
        <v>19</v>
      </c>
      <c r="C147" s="149" t="s">
        <v>25</v>
      </c>
      <c r="D147" s="148" t="s">
        <v>20</v>
      </c>
      <c r="E147" s="150" t="s">
        <v>249</v>
      </c>
      <c r="F147" s="151">
        <v>950000000</v>
      </c>
      <c r="G147" s="151">
        <v>0</v>
      </c>
      <c r="H147" s="151">
        <v>0</v>
      </c>
      <c r="I147" s="151">
        <v>0</v>
      </c>
      <c r="J147" s="151">
        <v>0</v>
      </c>
      <c r="K147" s="168">
        <v>0</v>
      </c>
      <c r="L147" s="168">
        <v>0</v>
      </c>
    </row>
    <row r="148" spans="1:12" s="145" customFormat="1" ht="85.5" x14ac:dyDescent="0.2">
      <c r="A148" s="140" t="s">
        <v>248</v>
      </c>
      <c r="B148" s="142" t="s">
        <v>94</v>
      </c>
      <c r="C148" s="142" t="s">
        <v>95</v>
      </c>
      <c r="D148" s="141" t="s">
        <v>20</v>
      </c>
      <c r="E148" s="143" t="s">
        <v>249</v>
      </c>
      <c r="F148" s="144">
        <v>1883400000</v>
      </c>
      <c r="G148" s="151">
        <v>0</v>
      </c>
      <c r="H148" s="144">
        <v>210000000</v>
      </c>
      <c r="I148" s="144">
        <v>11900000</v>
      </c>
      <c r="J148" s="144">
        <v>11900000</v>
      </c>
      <c r="K148" s="168">
        <v>0.11150047785919083</v>
      </c>
      <c r="L148" s="168">
        <v>6.3183604120208136E-3</v>
      </c>
    </row>
    <row r="149" spans="1:12" s="145" customFormat="1" ht="85.5" x14ac:dyDescent="0.2">
      <c r="A149" s="147" t="s">
        <v>250</v>
      </c>
      <c r="B149" s="149" t="s">
        <v>94</v>
      </c>
      <c r="C149" s="149" t="s">
        <v>95</v>
      </c>
      <c r="D149" s="148" t="s">
        <v>20</v>
      </c>
      <c r="E149" s="150" t="s">
        <v>251</v>
      </c>
      <c r="F149" s="151">
        <v>768600000</v>
      </c>
      <c r="G149" s="151">
        <v>0</v>
      </c>
      <c r="H149" s="151">
        <v>0</v>
      </c>
      <c r="I149" s="151">
        <v>0</v>
      </c>
      <c r="J149" s="151">
        <v>0</v>
      </c>
      <c r="K149" s="168">
        <v>0</v>
      </c>
      <c r="L149" s="168">
        <v>0</v>
      </c>
    </row>
    <row r="150" spans="1:12" s="31" customFormat="1" ht="63" x14ac:dyDescent="0.25">
      <c r="A150" s="127" t="s">
        <v>252</v>
      </c>
      <c r="B150" s="96"/>
      <c r="C150" s="96"/>
      <c r="D150" s="95"/>
      <c r="E150" s="94" t="s">
        <v>253</v>
      </c>
      <c r="F150" s="98">
        <f>SUM(F151:F153)</f>
        <v>32413500000</v>
      </c>
      <c r="G150" s="98">
        <f t="shared" ref="G150:J150" si="39">SUM(G151:G153)</f>
        <v>0</v>
      </c>
      <c r="H150" s="98">
        <f t="shared" si="39"/>
        <v>4653436746</v>
      </c>
      <c r="I150" s="98">
        <f t="shared" si="39"/>
        <v>212832817</v>
      </c>
      <c r="J150" s="98">
        <f t="shared" si="39"/>
        <v>212832817</v>
      </c>
      <c r="K150" s="89">
        <v>0.14356477227081307</v>
      </c>
      <c r="L150" s="89">
        <v>6.5661781973560401E-3</v>
      </c>
    </row>
    <row r="151" spans="1:12" s="145" customFormat="1" ht="57" x14ac:dyDescent="0.2">
      <c r="A151" s="147" t="s">
        <v>254</v>
      </c>
      <c r="B151" s="149" t="s">
        <v>19</v>
      </c>
      <c r="C151" s="149" t="s">
        <v>25</v>
      </c>
      <c r="D151" s="148" t="s">
        <v>20</v>
      </c>
      <c r="E151" s="150" t="s">
        <v>255</v>
      </c>
      <c r="F151" s="152">
        <v>13600000000</v>
      </c>
      <c r="G151" s="152">
        <v>0</v>
      </c>
      <c r="H151" s="151">
        <v>1627500000</v>
      </c>
      <c r="I151" s="151">
        <v>0</v>
      </c>
      <c r="J151" s="151">
        <v>0</v>
      </c>
      <c r="K151" s="168">
        <v>0.11966911764705883</v>
      </c>
      <c r="L151" s="168">
        <v>0</v>
      </c>
    </row>
    <row r="152" spans="1:12" s="145" customFormat="1" ht="57" x14ac:dyDescent="0.2">
      <c r="A152" s="147" t="s">
        <v>254</v>
      </c>
      <c r="B152" s="149" t="s">
        <v>94</v>
      </c>
      <c r="C152" s="149" t="s">
        <v>95</v>
      </c>
      <c r="D152" s="148" t="s">
        <v>20</v>
      </c>
      <c r="E152" s="150" t="s">
        <v>255</v>
      </c>
      <c r="F152" s="152">
        <v>1818500000</v>
      </c>
      <c r="G152" s="152">
        <v>0</v>
      </c>
      <c r="H152" s="151">
        <v>1816039846</v>
      </c>
      <c r="I152" s="151">
        <v>67016667</v>
      </c>
      <c r="J152" s="151">
        <v>67016667</v>
      </c>
      <c r="K152" s="168">
        <v>0.9986471520483915</v>
      </c>
      <c r="L152" s="168">
        <v>3.6852717624415728E-2</v>
      </c>
    </row>
    <row r="153" spans="1:12" s="145" customFormat="1" ht="57" x14ac:dyDescent="0.2">
      <c r="A153" s="147" t="s">
        <v>254</v>
      </c>
      <c r="B153" s="149" t="s">
        <v>94</v>
      </c>
      <c r="C153" s="149" t="s">
        <v>256</v>
      </c>
      <c r="D153" s="148" t="s">
        <v>20</v>
      </c>
      <c r="E153" s="150" t="s">
        <v>255</v>
      </c>
      <c r="F153" s="152">
        <v>16995000000</v>
      </c>
      <c r="G153" s="152">
        <v>0</v>
      </c>
      <c r="H153" s="152">
        <v>1209896900</v>
      </c>
      <c r="I153" s="151">
        <v>145816150</v>
      </c>
      <c r="J153" s="151">
        <v>145816150</v>
      </c>
      <c r="K153" s="168">
        <v>7.1191344513092086E-2</v>
      </c>
      <c r="L153" s="168">
        <v>8.5799441012062369E-3</v>
      </c>
    </row>
    <row r="154" spans="1:12" s="93" customFormat="1" ht="47.25" x14ac:dyDescent="0.2">
      <c r="A154" s="127" t="s">
        <v>257</v>
      </c>
      <c r="B154" s="96"/>
      <c r="C154" s="96"/>
      <c r="D154" s="95"/>
      <c r="E154" s="94" t="s">
        <v>258</v>
      </c>
      <c r="F154" s="98">
        <f>SUM(F155:F158)</f>
        <v>955000000</v>
      </c>
      <c r="G154" s="98"/>
      <c r="H154" s="98">
        <f t="shared" ref="H154:J154" si="40">SUM(H155:H158)</f>
        <v>186000000</v>
      </c>
      <c r="I154" s="98">
        <f t="shared" si="40"/>
        <v>7599999</v>
      </c>
      <c r="J154" s="98">
        <f t="shared" si="40"/>
        <v>7599999</v>
      </c>
      <c r="K154" s="99">
        <v>0.19476439790575917</v>
      </c>
      <c r="L154" s="99">
        <v>7.9581141361256547E-3</v>
      </c>
    </row>
    <row r="155" spans="1:12" s="145" customFormat="1" ht="57" x14ac:dyDescent="0.2">
      <c r="A155" s="140" t="s">
        <v>259</v>
      </c>
      <c r="B155" s="142" t="s">
        <v>19</v>
      </c>
      <c r="C155" s="142" t="s">
        <v>25</v>
      </c>
      <c r="D155" s="141" t="s">
        <v>20</v>
      </c>
      <c r="E155" s="143" t="s">
        <v>260</v>
      </c>
      <c r="F155" s="144">
        <v>248500000</v>
      </c>
      <c r="G155" s="144">
        <v>0</v>
      </c>
      <c r="H155" s="144">
        <v>54000000</v>
      </c>
      <c r="I155" s="144">
        <v>1283333</v>
      </c>
      <c r="J155" s="144">
        <v>1283333</v>
      </c>
      <c r="K155" s="168">
        <v>0.21730382293762576</v>
      </c>
      <c r="L155" s="168">
        <v>5.1643179074446679E-3</v>
      </c>
    </row>
    <row r="156" spans="1:12" s="145" customFormat="1" ht="57" x14ac:dyDescent="0.2">
      <c r="A156" s="140" t="s">
        <v>261</v>
      </c>
      <c r="B156" s="142" t="s">
        <v>19</v>
      </c>
      <c r="C156" s="142" t="s">
        <v>25</v>
      </c>
      <c r="D156" s="141" t="s">
        <v>20</v>
      </c>
      <c r="E156" s="143" t="s">
        <v>262</v>
      </c>
      <c r="F156" s="144">
        <v>251500000</v>
      </c>
      <c r="G156" s="144">
        <v>0</v>
      </c>
      <c r="H156" s="144">
        <v>68000000</v>
      </c>
      <c r="I156" s="144">
        <v>5766666</v>
      </c>
      <c r="J156" s="144">
        <v>5766666</v>
      </c>
      <c r="K156" s="168">
        <v>0.27037773359840955</v>
      </c>
      <c r="L156" s="168">
        <v>2.2929089463220677E-2</v>
      </c>
    </row>
    <row r="157" spans="1:12" s="145" customFormat="1" ht="57" x14ac:dyDescent="0.2">
      <c r="A157" s="140" t="s">
        <v>261</v>
      </c>
      <c r="B157" s="142" t="s">
        <v>94</v>
      </c>
      <c r="C157" s="142" t="s">
        <v>95</v>
      </c>
      <c r="D157" s="141" t="s">
        <v>20</v>
      </c>
      <c r="E157" s="143" t="s">
        <v>262</v>
      </c>
      <c r="F157" s="144">
        <v>202000000</v>
      </c>
      <c r="G157" s="144">
        <v>0</v>
      </c>
      <c r="H157" s="144">
        <v>44000000</v>
      </c>
      <c r="I157" s="144">
        <v>550000</v>
      </c>
      <c r="J157" s="144">
        <v>550000</v>
      </c>
      <c r="K157" s="168">
        <v>0.21782178217821782</v>
      </c>
      <c r="L157" s="168">
        <v>2.7227722772277226E-3</v>
      </c>
    </row>
    <row r="158" spans="1:12" s="145" customFormat="1" ht="57" x14ac:dyDescent="0.2">
      <c r="A158" s="140" t="s">
        <v>259</v>
      </c>
      <c r="B158" s="142" t="s">
        <v>94</v>
      </c>
      <c r="C158" s="142" t="s">
        <v>95</v>
      </c>
      <c r="D158" s="141" t="s">
        <v>20</v>
      </c>
      <c r="E158" s="143" t="s">
        <v>260</v>
      </c>
      <c r="F158" s="153">
        <v>253000000</v>
      </c>
      <c r="G158" s="144">
        <v>0</v>
      </c>
      <c r="H158" s="144">
        <v>20000000</v>
      </c>
      <c r="I158" s="144">
        <v>0</v>
      </c>
      <c r="J158" s="144">
        <v>0</v>
      </c>
      <c r="K158" s="168">
        <v>7.9051383399209488E-2</v>
      </c>
      <c r="L158" s="168">
        <v>0</v>
      </c>
    </row>
    <row r="159" spans="1:12" s="93" customFormat="1" ht="56.25" customHeight="1" x14ac:dyDescent="0.2">
      <c r="A159" s="127" t="s">
        <v>263</v>
      </c>
      <c r="B159" s="95"/>
      <c r="C159" s="95"/>
      <c r="D159" s="95"/>
      <c r="E159" s="94" t="s">
        <v>264</v>
      </c>
      <c r="F159" s="98">
        <f>SUM(F160:F162)</f>
        <v>3678500000</v>
      </c>
      <c r="G159" s="98">
        <f>SUM(G160:G162)</f>
        <v>0</v>
      </c>
      <c r="H159" s="98">
        <f t="shared" ref="H159:J159" si="41">SUM(H160:H162)</f>
        <v>2277898137</v>
      </c>
      <c r="I159" s="98">
        <f t="shared" si="41"/>
        <v>13116666</v>
      </c>
      <c r="J159" s="98">
        <f t="shared" si="41"/>
        <v>13116666</v>
      </c>
      <c r="K159" s="99">
        <v>0.61924646921299442</v>
      </c>
      <c r="L159" s="99">
        <v>3.5657648498029089E-3</v>
      </c>
    </row>
    <row r="160" spans="1:12" s="145" customFormat="1" ht="57" x14ac:dyDescent="0.2">
      <c r="A160" s="140" t="s">
        <v>265</v>
      </c>
      <c r="B160" s="142" t="s">
        <v>19</v>
      </c>
      <c r="C160" s="142" t="s">
        <v>25</v>
      </c>
      <c r="D160" s="141" t="s">
        <v>20</v>
      </c>
      <c r="E160" s="143" t="s">
        <v>266</v>
      </c>
      <c r="F160" s="144">
        <v>2000000000</v>
      </c>
      <c r="G160" s="144">
        <v>0</v>
      </c>
      <c r="H160" s="144">
        <v>1000000000</v>
      </c>
      <c r="I160" s="144">
        <v>0</v>
      </c>
      <c r="J160" s="144">
        <v>0</v>
      </c>
      <c r="K160" s="168">
        <v>0.5</v>
      </c>
      <c r="L160" s="168">
        <v>0</v>
      </c>
    </row>
    <row r="161" spans="1:12" s="145" customFormat="1" ht="57" x14ac:dyDescent="0.2">
      <c r="A161" s="140" t="s">
        <v>265</v>
      </c>
      <c r="B161" s="142" t="s">
        <v>94</v>
      </c>
      <c r="C161" s="142" t="s">
        <v>95</v>
      </c>
      <c r="D161" s="141" t="s">
        <v>20</v>
      </c>
      <c r="E161" s="143" t="s">
        <v>266</v>
      </c>
      <c r="F161" s="144">
        <v>1591000000</v>
      </c>
      <c r="G161" s="144">
        <v>0</v>
      </c>
      <c r="H161" s="144">
        <v>1257898137</v>
      </c>
      <c r="I161" s="144">
        <v>11783333</v>
      </c>
      <c r="J161" s="144">
        <v>11783333</v>
      </c>
      <c r="K161" s="168">
        <v>0.79063364990571972</v>
      </c>
      <c r="L161" s="168">
        <v>7.4062432432432431E-3</v>
      </c>
    </row>
    <row r="162" spans="1:12" s="145" customFormat="1" ht="55.5" customHeight="1" x14ac:dyDescent="0.2">
      <c r="A162" s="154" t="s">
        <v>267</v>
      </c>
      <c r="B162" s="156" t="s">
        <v>94</v>
      </c>
      <c r="C162" s="156" t="s">
        <v>95</v>
      </c>
      <c r="D162" s="155" t="s">
        <v>20</v>
      </c>
      <c r="E162" s="157" t="s">
        <v>268</v>
      </c>
      <c r="F162" s="158">
        <v>87500000</v>
      </c>
      <c r="G162" s="144">
        <v>0</v>
      </c>
      <c r="H162" s="158">
        <v>20000000</v>
      </c>
      <c r="I162" s="158">
        <v>1333333</v>
      </c>
      <c r="J162" s="158">
        <v>1333333</v>
      </c>
      <c r="K162" s="168">
        <v>0.22857142857142856</v>
      </c>
      <c r="L162" s="168">
        <v>1.5238091428571429E-2</v>
      </c>
    </row>
    <row r="163" spans="1:12" s="93" customFormat="1" ht="47.25" x14ac:dyDescent="0.2">
      <c r="A163" s="127" t="s">
        <v>269</v>
      </c>
      <c r="B163" s="95"/>
      <c r="C163" s="95"/>
      <c r="D163" s="95"/>
      <c r="E163" s="94" t="s">
        <v>270</v>
      </c>
      <c r="F163" s="98">
        <f>SUM(F164:F166)</f>
        <v>4500000000</v>
      </c>
      <c r="G163" s="98">
        <f t="shared" ref="G163:J163" si="42">SUM(G164:G166)</f>
        <v>0</v>
      </c>
      <c r="H163" s="98">
        <f t="shared" si="42"/>
        <v>162000000</v>
      </c>
      <c r="I163" s="98">
        <f t="shared" si="42"/>
        <v>8233333</v>
      </c>
      <c r="J163" s="98">
        <f t="shared" si="42"/>
        <v>8233333</v>
      </c>
      <c r="K163" s="99">
        <v>3.5999999999999997E-2</v>
      </c>
      <c r="L163" s="99">
        <v>1.8296295555555555E-3</v>
      </c>
    </row>
    <row r="164" spans="1:12" s="145" customFormat="1" ht="71.25" x14ac:dyDescent="0.2">
      <c r="A164" s="159" t="s">
        <v>271</v>
      </c>
      <c r="B164" s="142" t="s">
        <v>19</v>
      </c>
      <c r="C164" s="142" t="s">
        <v>25</v>
      </c>
      <c r="D164" s="141" t="s">
        <v>20</v>
      </c>
      <c r="E164" s="143" t="s">
        <v>272</v>
      </c>
      <c r="F164" s="144">
        <v>1000000000</v>
      </c>
      <c r="G164" s="144">
        <v>0</v>
      </c>
      <c r="H164" s="144">
        <v>0</v>
      </c>
      <c r="I164" s="144">
        <v>0</v>
      </c>
      <c r="J164" s="144">
        <v>0</v>
      </c>
      <c r="K164" s="168">
        <v>0</v>
      </c>
      <c r="L164" s="168">
        <v>0</v>
      </c>
    </row>
    <row r="165" spans="1:12" s="145" customFormat="1" ht="71.25" x14ac:dyDescent="0.2">
      <c r="A165" s="159" t="s">
        <v>271</v>
      </c>
      <c r="B165" s="142" t="s">
        <v>94</v>
      </c>
      <c r="C165" s="142" t="s">
        <v>95</v>
      </c>
      <c r="D165" s="141" t="s">
        <v>20</v>
      </c>
      <c r="E165" s="143" t="s">
        <v>272</v>
      </c>
      <c r="F165" s="144">
        <v>2018000000</v>
      </c>
      <c r="G165" s="144">
        <v>0</v>
      </c>
      <c r="H165" s="144">
        <v>0</v>
      </c>
      <c r="I165" s="144">
        <v>0</v>
      </c>
      <c r="J165" s="144">
        <v>0</v>
      </c>
      <c r="K165" s="168">
        <v>0</v>
      </c>
      <c r="L165" s="168">
        <v>0</v>
      </c>
    </row>
    <row r="166" spans="1:12" s="145" customFormat="1" ht="57" x14ac:dyDescent="0.2">
      <c r="A166" s="160" t="s">
        <v>273</v>
      </c>
      <c r="B166" s="156" t="s">
        <v>94</v>
      </c>
      <c r="C166" s="156" t="s">
        <v>95</v>
      </c>
      <c r="D166" s="155" t="s">
        <v>20</v>
      </c>
      <c r="E166" s="157" t="s">
        <v>274</v>
      </c>
      <c r="F166" s="158">
        <v>1482000000</v>
      </c>
      <c r="G166" s="144">
        <v>0</v>
      </c>
      <c r="H166" s="158">
        <v>162000000</v>
      </c>
      <c r="I166" s="158">
        <v>8233333</v>
      </c>
      <c r="J166" s="158">
        <v>8233333</v>
      </c>
      <c r="K166" s="168">
        <v>0.10931174089068826</v>
      </c>
      <c r="L166" s="168">
        <v>5.555555330634278E-3</v>
      </c>
    </row>
    <row r="167" spans="1:12" s="18" customFormat="1" ht="18" customHeight="1" x14ac:dyDescent="0.3">
      <c r="A167" s="161"/>
      <c r="B167" s="162"/>
      <c r="C167" s="162"/>
      <c r="D167" s="162"/>
      <c r="E167" s="162"/>
      <c r="F167" s="163">
        <f t="shared" ref="F167:J167" si="43">F142+F5</f>
        <v>303610000000</v>
      </c>
      <c r="G167" s="163">
        <f t="shared" si="43"/>
        <v>63264000000</v>
      </c>
      <c r="H167" s="163">
        <f t="shared" si="43"/>
        <v>48255297514.129997</v>
      </c>
      <c r="I167" s="163">
        <f t="shared" si="43"/>
        <v>21869815790.25</v>
      </c>
      <c r="J167" s="163">
        <f t="shared" si="43"/>
        <v>20921280916.98</v>
      </c>
      <c r="K167" s="164">
        <v>0.15893843257511281</v>
      </c>
      <c r="L167" s="164">
        <v>7.2032593755969834E-2</v>
      </c>
    </row>
    <row r="168" spans="1:12" x14ac:dyDescent="0.25">
      <c r="A168" s="4" t="s">
        <v>278</v>
      </c>
    </row>
  </sheetData>
  <mergeCells count="3">
    <mergeCell ref="B1:J1"/>
    <mergeCell ref="B2:J2"/>
    <mergeCell ref="A3:L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 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Urquijo Yanquen</dc:creator>
  <cp:lastModifiedBy>Alexandra Urquijo Yanquen</cp:lastModifiedBy>
  <dcterms:created xsi:type="dcterms:W3CDTF">2025-03-03T21:41:34Z</dcterms:created>
  <dcterms:modified xsi:type="dcterms:W3CDTF">2025-03-03T22:02:30Z</dcterms:modified>
</cp:coreProperties>
</file>