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49617134c\Documents\BACKUP 2\2023\INFORME DE GESTION\"/>
    </mc:Choice>
  </mc:AlternateContent>
  <bookViews>
    <workbookView xWindow="0" yWindow="0" windowWidth="21570" windowHeight="8055"/>
  </bookViews>
  <sheets>
    <sheet name="Analisis de Datos" sheetId="2" r:id="rId1"/>
    <sheet name="Contratación 2023" sheetId="1" r:id="rId2"/>
    <sheet name="Lista"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1" hidden="1">'Contratación 2023'!$A$1:$BV$169</definedName>
    <definedName name="_Hlk125366930" localSheetId="1">'Contratación 2023'!$M$62</definedName>
    <definedName name="_xlnm.Print_Area" localSheetId="1">'Contratación 2023'!$A$1:$BV$321</definedName>
    <definedName name="incBuyerDossierDetaillnkRequestName" localSheetId="1">'Contratación 2023'!$M$61</definedName>
  </definedNames>
  <calcPr calcId="162913"/>
  <pivotCaches>
    <pivotCache cacheId="3" r:id="rId14"/>
    <pivotCache cacheId="8"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107" i="1" l="1"/>
  <c r="N107" i="1" s="1"/>
  <c r="O107" i="1" s="1"/>
  <c r="P107" i="1" s="1"/>
  <c r="Q107" i="1" s="1"/>
  <c r="R107" i="1" s="1"/>
  <c r="S107" i="1" s="1"/>
  <c r="T107" i="1" s="1"/>
  <c r="U107" i="1" s="1"/>
  <c r="V107" i="1" s="1"/>
  <c r="W107" i="1" s="1"/>
  <c r="X107" i="1" s="1"/>
  <c r="Y107" i="1" s="1"/>
  <c r="Z107" i="1" s="1"/>
  <c r="AA107" i="1" s="1"/>
  <c r="AB107" i="1" s="1"/>
  <c r="AC107" i="1" s="1"/>
  <c r="AD107" i="1" s="1"/>
  <c r="AE107" i="1" s="1"/>
  <c r="AF107" i="1" s="1"/>
  <c r="AG107" i="1" s="1"/>
  <c r="AH107" i="1" s="1"/>
  <c r="AI107" i="1" s="1"/>
  <c r="BJ169" i="1"/>
  <c r="BJ168" i="1"/>
  <c r="BJ167" i="1"/>
  <c r="BJ166" i="1"/>
  <c r="BJ165" i="1"/>
  <c r="BJ164" i="1"/>
  <c r="BJ163" i="1"/>
  <c r="BJ162" i="1"/>
  <c r="BJ161" i="1"/>
  <c r="BJ160" i="1"/>
  <c r="BJ159" i="1"/>
  <c r="BJ158" i="1"/>
  <c r="BJ157" i="1"/>
  <c r="BJ156" i="1"/>
  <c r="AY156" i="1"/>
  <c r="BT156" i="1" s="1"/>
  <c r="BJ155" i="1"/>
  <c r="AY155" i="1"/>
  <c r="BT155" i="1" s="1"/>
  <c r="BJ154" i="1"/>
  <c r="AY154" i="1"/>
  <c r="BT154" i="1" s="1"/>
  <c r="BJ153" i="1"/>
  <c r="AY153" i="1"/>
  <c r="BT153" i="1" s="1"/>
  <c r="BJ152" i="1"/>
  <c r="AY152" i="1"/>
  <c r="BT152" i="1" s="1"/>
  <c r="BJ151" i="1"/>
  <c r="AY151" i="1"/>
  <c r="BT151" i="1" s="1"/>
  <c r="AL150" i="1" l="1"/>
  <c r="AL149" i="1"/>
  <c r="AL148" i="1"/>
  <c r="AL147" i="1"/>
  <c r="AL146" i="1"/>
  <c r="AL145" i="1"/>
  <c r="AL144" i="1"/>
  <c r="AL143" i="1"/>
  <c r="AL142" i="1"/>
  <c r="AL141" i="1"/>
  <c r="AL140" i="1"/>
  <c r="AL139" i="1"/>
  <c r="AL138" i="1"/>
  <c r="AL137" i="1"/>
  <c r="AL136" i="1"/>
  <c r="AL135" i="1"/>
  <c r="AL134" i="1"/>
  <c r="AL133" i="1"/>
  <c r="AL132" i="1"/>
  <c r="AL131" i="1"/>
  <c r="AL130" i="1"/>
  <c r="AL129" i="1"/>
  <c r="AL128" i="1"/>
  <c r="AL127" i="1"/>
  <c r="AY126" i="1" l="1"/>
  <c r="AL126" i="1"/>
  <c r="AY125" i="1"/>
  <c r="AL125" i="1"/>
  <c r="AY124" i="1"/>
  <c r="AL124" i="1"/>
  <c r="BJ123" i="1"/>
  <c r="AY123" i="1"/>
  <c r="BT123" i="1" s="1"/>
  <c r="AL123" i="1"/>
  <c r="BJ122" i="1"/>
  <c r="AY122" i="1"/>
  <c r="BT122" i="1" s="1"/>
  <c r="AL122" i="1"/>
  <c r="BJ121" i="1"/>
  <c r="AY121" i="1"/>
  <c r="BT121" i="1" s="1"/>
  <c r="AL121" i="1"/>
  <c r="BJ120" i="1"/>
  <c r="AY120" i="1"/>
  <c r="BT120" i="1" s="1"/>
  <c r="AL120" i="1"/>
  <c r="BJ119" i="1"/>
  <c r="AY119" i="1"/>
  <c r="BT119" i="1" s="1"/>
  <c r="AL119" i="1"/>
  <c r="BJ118" i="1"/>
  <c r="AY118" i="1"/>
  <c r="BT118" i="1" s="1"/>
  <c r="AL118" i="1"/>
  <c r="BJ117" i="1"/>
  <c r="AY117" i="1"/>
  <c r="BT117" i="1" s="1"/>
  <c r="AL117" i="1"/>
  <c r="BJ116" i="1"/>
  <c r="AY116" i="1"/>
  <c r="BT116" i="1" s="1"/>
  <c r="AL116" i="1"/>
  <c r="BJ70" i="1" l="1"/>
  <c r="AY70" i="1"/>
  <c r="BT70" i="1" s="1"/>
  <c r="BJ69" i="1"/>
  <c r="AY69" i="1"/>
  <c r="BT69" i="1" s="1"/>
  <c r="BJ68" i="1"/>
  <c r="AY68" i="1"/>
  <c r="BT68" i="1" s="1"/>
  <c r="BJ67" i="1"/>
  <c r="AY67" i="1"/>
  <c r="BT67" i="1" s="1"/>
  <c r="BT73" i="1"/>
  <c r="BJ73" i="1"/>
  <c r="BJ79" i="1"/>
  <c r="AY79" i="1"/>
  <c r="BT79" i="1" s="1"/>
  <c r="BJ78" i="1"/>
  <c r="AY78" i="1"/>
  <c r="BT78" i="1" s="1"/>
  <c r="BJ77" i="1"/>
  <c r="AY77" i="1"/>
  <c r="BT77" i="1" s="1"/>
  <c r="BJ83" i="1"/>
  <c r="AY83" i="1"/>
  <c r="BT83" i="1" s="1"/>
  <c r="AY115" i="1"/>
  <c r="AL115" i="1"/>
  <c r="AY114" i="1"/>
  <c r="AL114" i="1"/>
  <c r="AY113" i="1"/>
  <c r="AL113" i="1"/>
  <c r="AY112" i="1"/>
  <c r="BT112" i="1" s="1"/>
  <c r="AL112" i="1"/>
  <c r="BJ111" i="1"/>
  <c r="AY111" i="1"/>
  <c r="BT111" i="1" s="1"/>
  <c r="AL111" i="1"/>
  <c r="BJ110" i="1"/>
  <c r="AY110" i="1"/>
  <c r="BT110" i="1" s="1"/>
  <c r="AL110" i="1"/>
  <c r="BJ109" i="1"/>
  <c r="AY109" i="1"/>
  <c r="BT109" i="1" s="1"/>
  <c r="AL109" i="1"/>
  <c r="BJ108" i="1"/>
  <c r="AY108" i="1"/>
  <c r="BT108" i="1" s="1"/>
  <c r="AL108" i="1"/>
  <c r="AL107" i="1" l="1"/>
  <c r="AY106" i="1"/>
  <c r="AY105" i="1"/>
  <c r="AY104" i="1"/>
  <c r="AY103" i="1"/>
  <c r="AY102" i="1"/>
  <c r="AY101" i="1"/>
  <c r="AY100" i="1"/>
  <c r="AY99" i="1"/>
  <c r="AY98" i="1"/>
  <c r="AY66" i="1"/>
  <c r="AY65" i="1"/>
  <c r="AY64" i="1"/>
  <c r="AY63" i="1"/>
  <c r="AY62" i="1"/>
  <c r="AY61" i="1"/>
  <c r="AY12" i="1"/>
  <c r="AL106" i="1"/>
  <c r="AL105" i="1"/>
  <c r="AL104" i="1"/>
  <c r="AL103" i="1"/>
  <c r="AL102" i="1"/>
  <c r="AL101" i="1"/>
  <c r="AL100" i="1"/>
  <c r="AL99" i="1"/>
  <c r="AL98" i="1"/>
  <c r="AY87" i="1"/>
  <c r="BT87" i="1" s="1"/>
  <c r="AS87" i="1"/>
  <c r="AL87" i="1"/>
  <c r="AY86" i="1"/>
  <c r="BT86" i="1" s="1"/>
  <c r="AS86" i="1"/>
  <c r="AL86" i="1"/>
  <c r="BJ85" i="1"/>
  <c r="AY85" i="1"/>
  <c r="BT85" i="1" s="1"/>
  <c r="AS85" i="1"/>
  <c r="AL85" i="1"/>
  <c r="BJ84" i="1"/>
  <c r="AY84" i="1"/>
  <c r="BT84" i="1" s="1"/>
  <c r="AS84" i="1"/>
  <c r="AL84" i="1"/>
  <c r="BJ60" i="1"/>
  <c r="AY60" i="1"/>
  <c r="BT60" i="1" s="1"/>
  <c r="AS60" i="1"/>
  <c r="AL60" i="1"/>
  <c r="BJ59" i="1"/>
  <c r="AY59" i="1"/>
  <c r="BT59" i="1" s="1"/>
  <c r="AS59" i="1"/>
  <c r="AL59" i="1"/>
  <c r="BJ58" i="1"/>
  <c r="AY58" i="1"/>
  <c r="BT58" i="1" s="1"/>
  <c r="AS58" i="1"/>
  <c r="AL58" i="1"/>
  <c r="BJ57" i="1"/>
  <c r="AY57" i="1"/>
  <c r="BT57" i="1" s="1"/>
  <c r="AS57" i="1"/>
  <c r="AL57" i="1"/>
  <c r="BJ56" i="1"/>
  <c r="AY56" i="1"/>
  <c r="BT56" i="1" s="1"/>
  <c r="AS56" i="1"/>
  <c r="AL56" i="1"/>
  <c r="BJ55" i="1"/>
  <c r="AY55" i="1"/>
  <c r="BT55" i="1" s="1"/>
  <c r="AS55" i="1"/>
  <c r="AL55" i="1"/>
  <c r="BJ54" i="1"/>
  <c r="AY54" i="1"/>
  <c r="BT54" i="1" s="1"/>
  <c r="AS54" i="1"/>
  <c r="AL54" i="1"/>
  <c r="BJ53" i="1"/>
  <c r="AY53" i="1"/>
  <c r="BT53" i="1" s="1"/>
  <c r="AS53" i="1"/>
  <c r="AL53" i="1"/>
  <c r="BJ52" i="1"/>
  <c r="AY52" i="1"/>
  <c r="BT52" i="1" s="1"/>
  <c r="AS52" i="1"/>
  <c r="AL52" i="1"/>
  <c r="BJ51" i="1"/>
  <c r="AY51" i="1"/>
  <c r="BT51" i="1" s="1"/>
  <c r="AS51" i="1"/>
  <c r="AL51" i="1"/>
  <c r="BJ50" i="1"/>
  <c r="AY50" i="1"/>
  <c r="BT50" i="1" s="1"/>
  <c r="AS50" i="1"/>
  <c r="AL50" i="1"/>
  <c r="BJ49" i="1"/>
  <c r="AY49" i="1"/>
  <c r="BT49" i="1" s="1"/>
  <c r="AS49" i="1"/>
  <c r="AL49" i="1"/>
  <c r="BJ48" i="1"/>
  <c r="AY48" i="1"/>
  <c r="BT48" i="1" s="1"/>
  <c r="AS48" i="1"/>
  <c r="AL48" i="1"/>
  <c r="BJ47" i="1"/>
  <c r="AY47" i="1"/>
  <c r="BT47" i="1" s="1"/>
  <c r="AS47" i="1"/>
  <c r="AL47" i="1"/>
  <c r="AL66" i="1" l="1"/>
  <c r="BJ82" i="1" l="1"/>
  <c r="AY82" i="1"/>
  <c r="BT82" i="1" s="1"/>
  <c r="AL82" i="1"/>
  <c r="BJ81" i="1"/>
  <c r="AY81" i="1"/>
  <c r="BT81" i="1" s="1"/>
  <c r="AL81" i="1"/>
  <c r="BJ80" i="1"/>
  <c r="AY80" i="1"/>
  <c r="BT80" i="1" s="1"/>
  <c r="AL80" i="1"/>
  <c r="BJ76" i="1"/>
  <c r="AY76" i="1"/>
  <c r="BT76" i="1" s="1"/>
  <c r="AL76" i="1"/>
  <c r="BJ75" i="1"/>
  <c r="AY75" i="1"/>
  <c r="BT75" i="1" s="1"/>
  <c r="AL75" i="1"/>
  <c r="BJ74" i="1"/>
  <c r="AY74" i="1"/>
  <c r="BT74" i="1" s="1"/>
  <c r="AL74" i="1"/>
  <c r="BT72" i="1"/>
  <c r="BJ72" i="1"/>
  <c r="AL72" i="1"/>
  <c r="BT71" i="1"/>
  <c r="BJ71" i="1"/>
  <c r="AL71" i="1"/>
  <c r="AL3" i="1"/>
  <c r="AL4" i="1"/>
  <c r="AL5" i="1"/>
  <c r="AL6" i="1"/>
  <c r="AL7" i="1"/>
  <c r="AL8" i="1"/>
  <c r="AL9" i="1"/>
  <c r="AL10" i="1"/>
  <c r="AL11" i="1"/>
  <c r="AL12" i="1"/>
  <c r="AL13" i="1"/>
  <c r="AL14" i="1"/>
  <c r="AL15" i="1"/>
  <c r="AL16" i="1"/>
  <c r="AL17" i="1"/>
  <c r="AL18" i="1"/>
  <c r="AL19" i="1"/>
  <c r="AL20" i="1"/>
  <c r="AL21" i="1"/>
  <c r="AL22" i="1"/>
  <c r="AL23" i="1"/>
  <c r="AL24" i="1"/>
  <c r="AL25" i="1" l="1"/>
  <c r="AL26" i="1"/>
  <c r="AL27" i="1"/>
  <c r="AL28" i="1"/>
  <c r="AL29" i="1"/>
  <c r="AL30" i="1"/>
  <c r="AL31" i="1"/>
  <c r="AL32" i="1"/>
  <c r="AL33" i="1"/>
  <c r="AL34" i="1"/>
  <c r="AL35" i="1"/>
  <c r="AL36" i="1"/>
  <c r="AL37" i="1"/>
  <c r="AL38" i="1"/>
  <c r="AL39" i="1"/>
  <c r="AL40" i="1"/>
  <c r="AL41" i="1"/>
  <c r="AL42" i="1"/>
  <c r="AL43" i="1"/>
  <c r="AL44" i="1"/>
  <c r="AL45" i="1"/>
  <c r="AL46" i="1"/>
  <c r="AL2" i="1"/>
  <c r="BT12" i="1" l="1"/>
  <c r="AY24" i="1"/>
  <c r="BT24" i="1" s="1"/>
  <c r="AY25" i="1"/>
  <c r="BT25" i="1" s="1"/>
  <c r="AY26" i="1"/>
  <c r="BT26" i="1" s="1"/>
  <c r="AY27" i="1"/>
  <c r="BT27" i="1" s="1"/>
  <c r="AY28" i="1"/>
  <c r="BT28" i="1" s="1"/>
  <c r="AY29" i="1"/>
  <c r="BT29" i="1" s="1"/>
  <c r="AY30" i="1"/>
  <c r="BT30" i="1" s="1"/>
  <c r="AY31" i="1"/>
  <c r="BT31" i="1" s="1"/>
  <c r="AY32" i="1"/>
  <c r="BT32" i="1" s="1"/>
  <c r="AY33" i="1"/>
  <c r="BT33" i="1" s="1"/>
  <c r="AY34" i="1"/>
  <c r="BT34" i="1" s="1"/>
  <c r="AY35" i="1"/>
  <c r="BT35" i="1" s="1"/>
  <c r="AY36" i="1"/>
  <c r="BT36" i="1" s="1"/>
  <c r="AY37" i="1"/>
  <c r="BT37" i="1" s="1"/>
  <c r="AY38" i="1"/>
  <c r="BT38" i="1" s="1"/>
  <c r="AY39" i="1"/>
  <c r="BT39" i="1" s="1"/>
  <c r="AY40" i="1"/>
  <c r="BT40" i="1" s="1"/>
  <c r="AY41" i="1"/>
  <c r="BT41" i="1" s="1"/>
  <c r="AY42" i="1"/>
  <c r="BT42" i="1" s="1"/>
  <c r="AY43" i="1"/>
  <c r="BT43" i="1" s="1"/>
  <c r="AY44" i="1"/>
  <c r="AY45" i="1"/>
  <c r="BT45" i="1" s="1"/>
  <c r="AY46" i="1"/>
  <c r="BJ3" i="1"/>
  <c r="BJ4" i="1"/>
  <c r="BJ5" i="1"/>
  <c r="BJ6" i="1"/>
  <c r="BJ7" i="1"/>
  <c r="BJ8" i="1"/>
  <c r="BJ9" i="1"/>
  <c r="BJ10" i="1"/>
  <c r="BJ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2" i="1"/>
  <c r="AY23" i="1" l="1"/>
  <c r="BT23" i="1" s="1"/>
  <c r="AY22" i="1"/>
  <c r="BT22" i="1" s="1"/>
  <c r="AY21" i="1"/>
  <c r="BT21" i="1" s="1"/>
  <c r="AY20" i="1"/>
  <c r="BT20" i="1" s="1"/>
  <c r="AY19" i="1"/>
  <c r="BT19" i="1" s="1"/>
  <c r="AY18" i="1"/>
  <c r="BT18" i="1" s="1"/>
  <c r="AY17" i="1"/>
  <c r="BT17" i="1" s="1"/>
  <c r="AY16" i="1"/>
  <c r="BT16" i="1" s="1"/>
  <c r="AY15" i="1"/>
  <c r="BT15" i="1" s="1"/>
  <c r="AY14" i="1"/>
  <c r="BT14" i="1" s="1"/>
  <c r="AY13" i="1"/>
  <c r="BT13" i="1" s="1"/>
  <c r="AY11" i="1" l="1"/>
  <c r="BT11" i="1" s="1"/>
  <c r="AY10" i="1"/>
  <c r="BT10" i="1" s="1"/>
  <c r="AY9" i="1"/>
  <c r="BT9" i="1" s="1"/>
  <c r="AY8" i="1"/>
  <c r="BT8" i="1" s="1"/>
  <c r="AY7" i="1"/>
  <c r="BT7" i="1" s="1"/>
  <c r="AY6" i="1"/>
  <c r="BT6" i="1" s="1"/>
  <c r="AY5" i="1"/>
  <c r="BT5" i="1" s="1"/>
  <c r="AY4" i="1"/>
  <c r="BT4" i="1" s="1"/>
  <c r="AY3" i="1"/>
  <c r="BT3" i="1" s="1"/>
  <c r="AY2" i="1"/>
  <c r="BT2" i="1" s="1"/>
</calcChain>
</file>

<file path=xl/sharedStrings.xml><?xml version="1.0" encoding="utf-8"?>
<sst xmlns="http://schemas.openxmlformats.org/spreadsheetml/2006/main" count="4114" uniqueCount="1176">
  <si>
    <t>PLATAFORMA</t>
  </si>
  <si>
    <t xml:space="preserve">CONSECUTIVO PAABS EXCEL Y ESTUDIOS PREVIOS </t>
  </si>
  <si>
    <t>EXPEDIENTE</t>
  </si>
  <si>
    <t xml:space="preserve">N°PROCESO EN SECOP / No. EVENTO </t>
  </si>
  <si>
    <t>MES</t>
  </si>
  <si>
    <t>FECHA PUBLICACION PROCESO SECOP II-TIENDA VIRTUAL</t>
  </si>
  <si>
    <t>MODALIDAD</t>
  </si>
  <si>
    <t>CAUSAL</t>
  </si>
  <si>
    <t>OBJETO</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</si>
  <si>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</si>
  <si>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</si>
  <si>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</si>
  <si>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</si>
  <si>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</si>
  <si>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</si>
  <si>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</si>
  <si>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</si>
  <si>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</si>
  <si>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</si>
  <si>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FECHA DE FIRMA CONTRATO</t>
  </si>
  <si>
    <t>TIPO DE CONTRATO</t>
  </si>
  <si>
    <t>OTRO TIPO DE CONTRATO</t>
  </si>
  <si>
    <t>REGIONAL</t>
  </si>
  <si>
    <t>CONTRATISTA</t>
  </si>
  <si>
    <t>IDENTIFICACION</t>
  </si>
  <si>
    <t>DV</t>
  </si>
  <si>
    <t>N° RP</t>
  </si>
  <si>
    <t>FECHA RP</t>
  </si>
  <si>
    <t>VALOR VF 2024</t>
  </si>
  <si>
    <t>VALOR VF 2025</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</si>
  <si>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</si>
  <si>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</si>
  <si>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</si>
  <si>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</si>
  <si>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</si>
  <si>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</si>
  <si>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</si>
  <si>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</si>
  <si>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</si>
  <si>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</si>
  <si>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</si>
  <si>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</si>
  <si>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</si>
  <si>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LIBERACION</t>
  </si>
  <si>
    <t xml:space="preserve">FECHA LIBERACION </t>
  </si>
  <si>
    <t>VALOR TOTAL DEL CONTRATO CON ADICIONES VIGENCIA</t>
  </si>
  <si>
    <t>PRORROGA 1  EN DIAS</t>
  </si>
  <si>
    <t>FECHADE TERMINACION DEL CONTRATO</t>
  </si>
  <si>
    <t>FECHA FIRMA DEL DOCUMENTO</t>
  </si>
  <si>
    <t>PRORROGA 2 EN DIAS</t>
  </si>
  <si>
    <t>PRORROGA 3 EN DIAS</t>
  </si>
  <si>
    <t>TIEMPO DE EJECUCION DEL CONTRATO CON LAS PRORROGAS</t>
  </si>
  <si>
    <t>FECHA DE LIQUIDACION DEL CONTRATO</t>
  </si>
  <si>
    <t xml:space="preserve">OBSERVACION </t>
  </si>
  <si>
    <t>Secop II</t>
  </si>
  <si>
    <t>Alejandra María Arcos Medina</t>
  </si>
  <si>
    <t>20236211413000002E</t>
  </si>
  <si>
    <t>Enero</t>
  </si>
  <si>
    <t>PCD-003-2023-48SYF</t>
  </si>
  <si>
    <t>Contratación Directa</t>
  </si>
  <si>
    <t xml:space="preserve">Prestación de Servicios Profesionales </t>
  </si>
  <si>
    <t>Subdirección Administrativa y Financiera</t>
  </si>
  <si>
    <t>Servicios de gestión, servicios profesionales de empresa y servicios administrativos</t>
  </si>
  <si>
    <t>A-02-02-02-008-003</t>
  </si>
  <si>
    <t>Celebrado</t>
  </si>
  <si>
    <t>En ejecución</t>
  </si>
  <si>
    <t>CO-016-2023</t>
  </si>
  <si>
    <t>Prestación de Servicios Profesionales</t>
  </si>
  <si>
    <t>Nivel Central</t>
  </si>
  <si>
    <t>Bogotá D.C.</t>
  </si>
  <si>
    <t>CO-007-2023</t>
  </si>
  <si>
    <t>CESAR DAVID CAPACHO PINEDA</t>
  </si>
  <si>
    <t>VALOR  2023</t>
  </si>
  <si>
    <t>VALOR VF 2026</t>
  </si>
  <si>
    <t>2 CUMPLIMIENTO</t>
  </si>
  <si>
    <t xml:space="preserve">Si </t>
  </si>
  <si>
    <t>20233001413000002E</t>
  </si>
  <si>
    <t>PCD-008-2023-5CM</t>
  </si>
  <si>
    <t>Subdireccion de Control Migratorio</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</si>
  <si>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</si>
  <si>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</si>
  <si>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</si>
  <si>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</si>
  <si>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</si>
  <si>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20232501413000009E</t>
  </si>
  <si>
    <t>PCD-009-2023-9TEC</t>
  </si>
  <si>
    <t>Oficina de Tecnología de la Informacion</t>
  </si>
  <si>
    <t>Contratar la prestación de los servicios profesionales para administrar y desarrollar funcionalidades en el bus de datos Oracle</t>
  </si>
  <si>
    <t>Servicios Basados en Ingeniería, Investigación y Tecnología</t>
  </si>
  <si>
    <t>C-1199-1002-10-0-1199001-02</t>
  </si>
  <si>
    <t>CO-039-2023</t>
  </si>
  <si>
    <t>ANA JOHANA CAMELO BARRERA</t>
  </si>
  <si>
    <t>DIEGO EMILIO OJEDA MONCAYO</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</si>
  <si>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</si>
  <si>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</si>
  <si>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</si>
  <si>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CO-041-2023</t>
  </si>
  <si>
    <t>DANIEL MAURICIO AREVALO RAMIEZ</t>
  </si>
  <si>
    <t>20232401413000001E</t>
  </si>
  <si>
    <t xml:space="preserve">Oficina de Comunicaciones </t>
  </si>
  <si>
    <t>CONTRATAR LA PRESTACIÓN DE LOS SERVICIOS PROFESIONALES PARA LA OFICINA DE COMUNICACIONES, REALIZANDO LA GENERACIÓN DE CONTENIDOS DIGITALES EXTERNOS, PRODUCCIÓN DE EVENTOS CON GOBIERNO, GENERACIÓN DE CONTENIDOS WEB Y DISEÑO DE CAMPAÑAS INSTITUCIONALES</t>
  </si>
  <si>
    <t>20232501413000012E</t>
  </si>
  <si>
    <t>PCD-018-2023-4COM</t>
  </si>
  <si>
    <t>PCD-020-2023-12TEC</t>
  </si>
  <si>
    <t>Contratar la prestación de los servicios profesionales para administrar el centro de datos de la unidad
administrativa especial Migración Colombia.</t>
  </si>
  <si>
    <t>CO-027-2023</t>
  </si>
  <si>
    <t>JAIME ALEXANDER MÉNDEZ PULECIO</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</si>
  <si>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</si>
  <si>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</si>
  <si>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</si>
  <si>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</si>
  <si>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</si>
  <si>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</si>
  <si>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</si>
  <si>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</si>
  <si>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20232401413000004E</t>
  </si>
  <si>
    <t>PCD-027-2023-2COM</t>
  </si>
  <si>
    <t>Prestacion de Servicios de Apoyo a la Gestion</t>
  </si>
  <si>
    <t>Contratar la prestación de los servicios técnicos y administrativos como apoyo a la gestión de la Oficina de Comunicaciones para el manejo de las redes sociales de la entidad.</t>
  </si>
  <si>
    <t>CO-024-2023</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</si>
  <si>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</si>
  <si>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</si>
  <si>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</si>
  <si>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</si>
  <si>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MARGARITA MARIA BAUTISTA MARTINEZ</t>
  </si>
  <si>
    <t>20236231414000002E</t>
  </si>
  <si>
    <t>PCD-061-2023-33SYF</t>
  </si>
  <si>
    <t>Febrero</t>
  </si>
  <si>
    <t>Arrendamiento</t>
  </si>
  <si>
    <t>Contratar el arriendo del parqueadero para el CFSM en la ciudad de Valledupar</t>
  </si>
  <si>
    <t>Alquiler y arrendamiento de propiedades o edificaciones.</t>
  </si>
  <si>
    <t>A-02-02-02-007-002</t>
  </si>
  <si>
    <t>Desierto</t>
  </si>
  <si>
    <t>Cancelado</t>
  </si>
  <si>
    <t>20236311413000001E</t>
  </si>
  <si>
    <t>PCD-004-2023-1D</t>
  </si>
  <si>
    <t>Dirección General</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</si>
  <si>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</si>
  <si>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Servicios de oficina</t>
  </si>
  <si>
    <t>CO-001-2023</t>
  </si>
  <si>
    <t>LESLIE CATALINA ESPARZA NARANJO</t>
  </si>
  <si>
    <t>-</t>
  </si>
  <si>
    <t>MARTHA EUGENIA RAMOS OSPINA</t>
  </si>
  <si>
    <t>20236011413000002E</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</si>
  <si>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</si>
  <si>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</si>
  <si>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</si>
  <si>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MARIA PAULA AVILA GONZALEZ</t>
  </si>
  <si>
    <t>20232121413000001E</t>
  </si>
  <si>
    <t>PCD-001-2023-1P</t>
  </si>
  <si>
    <t>Oficina Asesora de Planeación</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</si>
  <si>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</si>
  <si>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</si>
  <si>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</si>
  <si>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</si>
  <si>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</si>
  <si>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JORGE ENRIQUE GARCIA LONDOÑO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</si>
  <si>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</si>
  <si>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</si>
  <si>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</si>
  <si>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</si>
  <si>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</si>
  <si>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</si>
  <si>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</si>
  <si>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20232241413000002E</t>
  </si>
  <si>
    <t>PCD-037-2023-1J</t>
  </si>
  <si>
    <t>Oficina Asesora Jurídica</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</si>
  <si>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</si>
  <si>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81101508;80161500;80161504;80121704</t>
  </si>
  <si>
    <t>Ingeniería arquitectónica - Servicios de apoyo gerencial - Servicios de oficina - Servicios legales sobre contratos</t>
  </si>
  <si>
    <t>CO-029-2023</t>
  </si>
  <si>
    <t>ANA CONSTANZA POLANIA</t>
  </si>
  <si>
    <t>CARLOS JULIO AVILA CORONEL</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</si>
  <si>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</si>
  <si>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</si>
  <si>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</si>
  <si>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</si>
  <si>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</si>
  <si>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</si>
  <si>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20232501413000001E</t>
  </si>
  <si>
    <t>PCD-015-2023-1TEC</t>
  </si>
  <si>
    <t>PRESTAR LOS SERVICIOS PROFESIONALES PARA DESARROLLAR ACTIVIDADES RELACIONADAS CON TEMAS CONTRACTUALES  DE LA OFICINA DE TECNOLOGÍA DE LA INFORMACIÓN DE MIGRACIÓN COLOMBIA.</t>
  </si>
  <si>
    <t>81111800;80111600</t>
  </si>
  <si>
    <t>Servicios de sistemas y administración de componentes de sistemas - Servicios de personal temporal</t>
  </si>
  <si>
    <t>CO-005-2023</t>
  </si>
  <si>
    <t>NORA CONSTANZA PARRA NARANJO</t>
  </si>
  <si>
    <t>20236001413000003E</t>
  </si>
  <si>
    <t>PCD-019-2023-2SG</t>
  </si>
  <si>
    <t>Secretaria General</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</si>
  <si>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</si>
  <si>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</si>
  <si>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</si>
  <si>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</si>
  <si>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</si>
  <si>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</si>
  <si>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</si>
  <si>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</si>
  <si>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</si>
  <si>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CLAUDIA PATRICIA APONTE BELEÑO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</si>
  <si>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</si>
  <si>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</si>
  <si>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</si>
  <si>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</si>
  <si>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</si>
  <si>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</si>
  <si>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</si>
  <si>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GUSTAVO ALBERTO PADILLA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</si>
  <si>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</si>
  <si>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</si>
  <si>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</si>
  <si>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</si>
  <si>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</si>
  <si>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</si>
  <si>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20235051413000001E</t>
  </si>
  <si>
    <t>PCD-016-2023-1V</t>
  </si>
  <si>
    <t>Subdirección de Verificación Migratoria</t>
  </si>
  <si>
    <t>PRESTACIÓN DE SERVICIOS PROFESIONALES CON AUTONOMÍA TÉCNICA Y ADMINISTRATIVA DE APOYO A LA SUBDIRECCIÓN DE VERIFICACIONES EN ASUNTOS DE ESTADÍSTICA Y VISUALIZACIÓN DE DATOS</t>
  </si>
  <si>
    <t>81101508;80161504;80121704;81112002;</t>
  </si>
  <si>
    <t>Ingeniería arquitectónica - Servicios de oficina - Servicios legales sobre contratos - Servicios de procesamiento o preparación de dato</t>
  </si>
  <si>
    <t>CO-008-2023</t>
  </si>
  <si>
    <t>JAIRO DANILO GUTIERREZ CASTILLO</t>
  </si>
  <si>
    <t>Dayanna Prieto Villalba</t>
  </si>
  <si>
    <t>20232501413000003E</t>
  </si>
  <si>
    <t xml:space="preserve">contratacion directa </t>
  </si>
  <si>
    <t>prestacion de servicios profesionales</t>
  </si>
  <si>
    <t>oficina tecnologias de la informacion</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</si>
  <si>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</si>
  <si>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81-11-15</t>
  </si>
  <si>
    <t>Servicios Basados en Ingeniería, Investigación y Tecnología -Servicios informáticos-Ingeniería de software o hardware</t>
  </si>
  <si>
    <t>CO-031-2023</t>
  </si>
  <si>
    <t>si</t>
  </si>
  <si>
    <t>20232501413000006E</t>
  </si>
  <si>
    <t>Contratar la prestación de los servicios profesionales, para las actividades propias del desarrollo de aplicaciones java de los requerimientos e incidentes de la unidad administrativa especial migración Colombia</t>
  </si>
  <si>
    <t>CO-032-2023</t>
  </si>
  <si>
    <t>20232501413000004E</t>
  </si>
  <si>
    <t>CO-033-2023</t>
  </si>
  <si>
    <t>BALDWIN GABRIEL MONTES PEREZ</t>
  </si>
  <si>
    <t>20232501413000005E</t>
  </si>
  <si>
    <t>Contratar la prestación de los servicios profesionales, para las actividades propias del desarrollo de aplicaciones java de los requerimientos e incidentes de la unidad administrativa especial Migración Colombia</t>
  </si>
  <si>
    <t>CO-034-2023</t>
  </si>
  <si>
    <t>20232501413000007E</t>
  </si>
  <si>
    <t>Contratar la prestación de servicios profesionales para la configuración de ambientes, aplicaciones y versionamiento de código fuente de los sistemas de información de Migración Colombia</t>
  </si>
  <si>
    <t>CO-035-2023</t>
  </si>
  <si>
    <t>20232261413000001E</t>
  </si>
  <si>
    <t>oficina asesora juridica</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</si>
  <si>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</si>
  <si>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80-16-15-04</t>
  </si>
  <si>
    <t>Servicios de Gestión, Servicios Profesionales de Empresa y Servicios Administrativos- Servicios de Administración de Empresas- Servicios de Apoyo Gerencial- Servicios de oficina</t>
  </si>
  <si>
    <t>CO-036-2023</t>
  </si>
  <si>
    <t>20232401413000003E</t>
  </si>
  <si>
    <t xml:space="preserve">oficina  de  comunicaciones </t>
  </si>
  <si>
    <t>Contratar la prestación de los servicios técnicos y administrativos como apoyo a la gestión de la Oficina de Comunicaciones y Servicio al Ciudadano</t>
  </si>
  <si>
    <t>CO-043-2023</t>
  </si>
  <si>
    <t>EDGAR AURELIO MATIZ MENJURA</t>
  </si>
  <si>
    <t>20232401413000002E</t>
  </si>
  <si>
    <t>Contratar la prestación de los servicios profesionales para la Oficina de Comunicaciones como apoyo a la gestión y producción con los medios masivos de comunicación</t>
  </si>
  <si>
    <t>80-16-15-05</t>
  </si>
  <si>
    <t>CO--045-2023</t>
  </si>
  <si>
    <t>20236111413000001E</t>
  </si>
  <si>
    <t>subdireccion talento humano</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</si>
  <si>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</si>
  <si>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</si>
  <si>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</si>
  <si>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</si>
  <si>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</si>
  <si>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20232241413000004E</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</si>
  <si>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</si>
  <si>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CO-048-2023</t>
  </si>
  <si>
    <t>NUBIA AMPARO RODRIGUEZ MORENO</t>
  </si>
  <si>
    <t>20232501413000002E</t>
  </si>
  <si>
    <t>Contratar la prestación de los servicios profesionales en las actividades propias de levantamiento, especificaciónde requerimientos, pruebas y capacitación para el desarrollo de los sistemas de información de Migración Colombia</t>
  </si>
  <si>
    <t>CO-026-2023</t>
  </si>
  <si>
    <t>20236001413000002E</t>
  </si>
  <si>
    <t>secretaria general</t>
  </si>
  <si>
    <t>PRESTAR LOS SERVICIOS PROFESIONALES ESPECIALIZADOS CON AUTONOMÍA TÉCNICA Y ADMINISTRATIVA PARA EL APOYO Y ACOMPAÑAMIENTO A LA SECRETARIA GENERAL EN TEMAS RELACIONADOS CON LAS COMUNICACIONES DE LA UNIDAD ADMINISTRATIVA ESPECIAL MIGRACIÓN COLOMBIA</t>
  </si>
  <si>
    <t>CO-025-2023</t>
  </si>
  <si>
    <t>HÉCTOR PINILLA</t>
  </si>
  <si>
    <t>PCD-022-2023-3TEC</t>
  </si>
  <si>
    <t>PCD-033-2023-6TEC</t>
  </si>
  <si>
    <t>PCD-034-2023-4TEC</t>
  </si>
  <si>
    <t>PCD-035-2023-5TEC</t>
  </si>
  <si>
    <t>PCD-036-2023-7TEC</t>
  </si>
  <si>
    <t>PCD-007-2023-7J</t>
  </si>
  <si>
    <t>PCD-045-2023-1COM</t>
  </si>
  <si>
    <t>PCD-041-2023-5COM</t>
  </si>
  <si>
    <t>PCD-043-2023-12TH</t>
  </si>
  <si>
    <t>PCD-055-2023-4J</t>
  </si>
  <si>
    <t>PCD-021-2023-2TEC</t>
  </si>
  <si>
    <t>PCD-012-2023-1SG</t>
  </si>
  <si>
    <t>20236221413000002E</t>
  </si>
  <si>
    <t>Prestación de servicios Profesionales</t>
  </si>
  <si>
    <t>Grupo de Archivo y Correspondencia</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</si>
  <si>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</si>
  <si>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Serv icios de Apoyo Gerencial.</t>
  </si>
  <si>
    <t>C-1199-1002-8-0-1199018-02</t>
  </si>
  <si>
    <t xml:space="preserve">Nivel Central </t>
  </si>
  <si>
    <t>FREDDY STEVE CAMARGO BARRETO</t>
  </si>
  <si>
    <t>SI</t>
  </si>
  <si>
    <t>PEREZ ARISMENDI ANDREA</t>
  </si>
  <si>
    <t>20236221413000001E</t>
  </si>
  <si>
    <t>Prestación de serv icios profesionales con autonomía técnica y administrativ a en el proceso de gestión documental dando cumplimiento a lo establecido por el archivo general de la nación y las necesidades de la uaemc.</t>
  </si>
  <si>
    <t>MARIA FERNANDA AGUIRRE GARZÓN</t>
  </si>
  <si>
    <t>20236211413000003E</t>
  </si>
  <si>
    <t>Sub. Adm y financiera - Grupo Administrativo</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</si>
  <si>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</si>
  <si>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</si>
  <si>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SANDRA MILENA MORENO ACEVEDO</t>
  </si>
  <si>
    <t>20236211413000004E</t>
  </si>
  <si>
    <t>Prestar los servicios profesionales con autonomía técnica y administrativa dentro del grupo de gestión administrativa, en lo relacionado con la etapa precontractual, así como la evaluación de procesos de infraestructura</t>
  </si>
  <si>
    <t>C-1103-1002-2-0-1103002-02</t>
  </si>
  <si>
    <t>HERNANDO ERNESTO GONZÁLEZ ATUESTA</t>
  </si>
  <si>
    <t>CAMARGO SEGURA ELIANA CRISTINA</t>
  </si>
  <si>
    <t>20233001413000001E</t>
  </si>
  <si>
    <t>Subdirección de Control Migratorio</t>
  </si>
  <si>
    <t>PRESTAR LOS SERVICIOS PROFESIONALES CON AUTONOMÍA TÉCNICA Y ADMINISTRATIVA PARA APOYAR LA GESTIÓN DE LA SUBDIRECCIÓN DE CONTROL MIGRATORIO DE ACUERDO CON LAS CONDICIONES SEÑALADAS Y ESPECIFICACIONES TÉCNICAS DESCRITAS EN LOS ESTUDIOS PREVIOS</t>
  </si>
  <si>
    <t>Servicios de Oficina</t>
  </si>
  <si>
    <t xml:space="preserve">A-02-02-02-008-003 </t>
  </si>
  <si>
    <t>JOSÉ LEONARDO BECERRA APÍSCOPE</t>
  </si>
  <si>
    <t>USECHE OVALLES CARLOS EDUARDO</t>
  </si>
  <si>
    <t>20233001413000003E</t>
  </si>
  <si>
    <t>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t>
  </si>
  <si>
    <t>DANIEL RODRÍGUEZ RAMÍREZ</t>
  </si>
  <si>
    <t>HERNANDEZ ARANGO MARTHA</t>
  </si>
  <si>
    <t>20236221413000003E</t>
  </si>
  <si>
    <t>Grupo de Archivo y Correspondencia - Tecnología</t>
  </si>
  <si>
    <t>Apoy ar a Migración Colombia en el desarrollo de nuevas funcionalidades y el mantenimiento, optimización e integración del sistema de gestión documental Orfeo.</t>
  </si>
  <si>
    <t>Serv icios de program ación de aplicacio nes</t>
  </si>
  <si>
    <t>FABIAN MAURICIO LOSADA FLÓREZ</t>
  </si>
  <si>
    <t> OJEDA MONCAYO DIEGO EMILIO</t>
  </si>
  <si>
    <t>20236231415000001E</t>
  </si>
  <si>
    <t>Exclusividad</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</si>
  <si>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</si>
  <si>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</si>
  <si>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20234021413000001E</t>
  </si>
  <si>
    <t>Subdirección de Extranjeria</t>
  </si>
  <si>
    <t>PRESTAR LOS SERVICIOS PROFESIONALES EN LA SUBDIRECCIÓN DE EXTRANJERÍA CON AUTONOMÍA TÉCNICA Y ADMINISTRATIVA, DE ACUERDO CON LAS CONDICIONES SEÑALADAS Y ESPECIFICACIONES TÉCNICAS DESCRITAS EN LOS ESTUDIOS PREVIOS</t>
  </si>
  <si>
    <t>Serv icios de Personal temporal</t>
  </si>
  <si>
    <t>OSCAR FERNANDO FAJARDO</t>
  </si>
  <si>
    <t>BAUTISTA MARTINEZ MARGARITA MARIA</t>
  </si>
  <si>
    <t>20236231414000001E</t>
  </si>
  <si>
    <t>Subdirección Administrativa y Financiera - Grupo Administrativo</t>
  </si>
  <si>
    <t>Contratar el arrendamiento de cupos de parqueadero para el parque automotor del Centro Facilitador de Serv icios Migratorios en la Ciudad de Riohacha</t>
  </si>
  <si>
    <t>Arrendamien to de Instalaciones comerciales o Industriales</t>
  </si>
  <si>
    <t xml:space="preserve"> A-02-02-02-007-002</t>
  </si>
  <si>
    <t>Cesar Augusto Mejia Carrillo</t>
  </si>
  <si>
    <t xml:space="preserve">Diana Esperanza Durán Garcia </t>
  </si>
  <si>
    <t>20232121413000004E</t>
  </si>
  <si>
    <t>PCD-005-2023-6P</t>
  </si>
  <si>
    <t>PRESTACIÓN DE SERVICIOS PROFESIONALES CON AUTONOMÍA TÉCNICA Y ADMINISTRATIVA EN LA OFICINA ASESORA DE PLANEACIÓN PARA LA  INVESTIGACIÓN DE LAS CAUSAS Y CONSECUENCIAS SOBRE LOS FENÓMENOS Y DINÁMICA MIGRATORIA.</t>
  </si>
  <si>
    <t>C-1199-1002-11-0-1199054-02</t>
  </si>
  <si>
    <t>CO-010-2023</t>
  </si>
  <si>
    <t>20232121410000002E</t>
  </si>
  <si>
    <t>PCD-006-2023-3P</t>
  </si>
  <si>
    <t>PRESTACIÓN DE SERVICIOS PROFESIONALES CON AUTONOMÍA TÉCNICA Y ADMINISTRATIVA A LA OFICINA ASESORA DE PLANEACIÓN, PARA LA IMPLEMENTACIÓN DE LA POLÍTICA DE GESTIÓN DE LA INFORMACIÓN ESTADÍSTICA DE LA ENTIDAD.</t>
  </si>
  <si>
    <t>CO-012-2023</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</si>
  <si>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</si>
  <si>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</si>
  <si>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</si>
  <si>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</si>
  <si>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</si>
  <si>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20232241413000003E</t>
  </si>
  <si>
    <t>PCD-028-2023-3J</t>
  </si>
  <si>
    <t>CO-019-2023</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</si>
  <si>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</si>
  <si>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</si>
  <si>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</si>
  <si>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</si>
  <si>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</si>
  <si>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MARÍA PAULA AVILA GONZALEZ</t>
  </si>
  <si>
    <t>20232241413000001E</t>
  </si>
  <si>
    <t>PCD-030-2023-2J</t>
  </si>
  <si>
    <t>Oficina Asesora Juridica</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</si>
  <si>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</si>
  <si>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</si>
  <si>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CO-020-2023</t>
  </si>
  <si>
    <t>MYRIAM BUITRAGO ESPITIA</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</si>
  <si>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</si>
  <si>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</si>
  <si>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</si>
  <si>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</si>
  <si>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</si>
  <si>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</si>
  <si>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</si>
  <si>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</si>
  <si>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</si>
  <si>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</si>
  <si>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</si>
  <si>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</si>
  <si>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</si>
  <si>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</si>
  <si>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</si>
  <si>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</si>
  <si>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20232121413000010E</t>
  </si>
  <si>
    <t>PCD-049-2023-9P</t>
  </si>
  <si>
    <t>PRESTACIÓN DE SERVICIOS PROFESIONALES CON AUTONOMÍA TÉCNICA Y ADMINISTRATIVA EN LA OFICINA ASESORA DE PLANEACIÓN, PARA LA ADMINISTRACIÓN, GESTIONAMIENTO, PROCESAMIENTO Y ORGANIZACIÓN DE DATOS PARA EL GEME.</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</si>
  <si>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</si>
  <si>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</si>
  <si>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</si>
  <si>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</si>
  <si>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</si>
  <si>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</si>
  <si>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20236311413000002E</t>
  </si>
  <si>
    <t>PRESTACIÖN DE SERVICIOS DE APOYO A LA GESTIÓN DE LA SUBDIRECCIÓN DE CONTROL DISCIPLINARIO INTERNO, EN LAS LABORES SECRETARIALES, DE ACUERDO CON LAS CONDICIONES SEÑALADAS Y ESPECIFICACIONES TÉCNICAS DESCRITAS EN LOS ESTUDIOS PREVIOS.</t>
  </si>
  <si>
    <t>20236231416000001E</t>
  </si>
  <si>
    <t>PCD-057-2023-6J</t>
  </si>
  <si>
    <t>CONTRATAR LA PUBLICACIÓN EN EL DIARIO OFICIAL DE LOS ACTOS ADMINISTRATIVOS QUE DEMANDE LA UAEMC</t>
  </si>
  <si>
    <t>82121506</t>
  </si>
  <si>
    <t>PCD-058-2023-6D</t>
  </si>
  <si>
    <t>CONTROL INTERNO DISCIPLINARIO</t>
  </si>
  <si>
    <t>Belisa Amparo Oviedo Diaz</t>
  </si>
  <si>
    <t>O341</t>
  </si>
  <si>
    <t>MES2</t>
  </si>
  <si>
    <t>FECHA DE TERMINACION DEL CONTRATO3</t>
  </si>
  <si>
    <t xml:space="preserve">Cuenta de CONSECUTIVO PAABS EXCEL Y ESTUDIOS PREVIOS </t>
  </si>
  <si>
    <t>Etiquetas de fila</t>
  </si>
  <si>
    <t>Total general</t>
  </si>
  <si>
    <t>Etiquetas de columna</t>
  </si>
  <si>
    <t>(Todas)</t>
  </si>
  <si>
    <t>PROFESIONAL ENCARGADO</t>
  </si>
  <si>
    <t>WILLIAM ANDRES TELLEZ CHAVEZ</t>
  </si>
  <si>
    <t>SERGIO ALEJANDRO ROMERO SARMIENTO</t>
  </si>
  <si>
    <t>SONIA YANETH AREVALO BONILLA</t>
  </si>
  <si>
    <t>JAVIER ENRIQUE GONZÁLEZ GONZÁLEZ</t>
  </si>
  <si>
    <t>NESTOR DAVID MEDINA HERRERA</t>
  </si>
  <si>
    <t>JOAQUÍN ANTONIO RODRÍGUEZ VILLEGAS</t>
  </si>
  <si>
    <t>JORGE ALBERTO TIBADUIZA RINCON</t>
  </si>
  <si>
    <t>VERONICA BEATRIZ BORGES CELIN</t>
  </si>
  <si>
    <t>JAIME FERNANDO CANTILLO MONROY</t>
  </si>
  <si>
    <t>ADRIAN AUGUSTO FERNANDEZ ANZOLA</t>
  </si>
  <si>
    <t>RODRIGO ANDRES GARCIA</t>
  </si>
  <si>
    <t>MÓNICA VICTORIA MANCERA CARRERO</t>
  </si>
  <si>
    <t>DEISSY YOHANA NEITA NUVAN</t>
  </si>
  <si>
    <t>MARÍA EUGENIA RESTREPO LONDOÑO</t>
  </si>
  <si>
    <t>ANDRES ALEJANDRO ORJUELA TRUJILLO</t>
  </si>
  <si>
    <t>DEICY YOHANA PARADA PARDO</t>
  </si>
  <si>
    <t>ADRIANA CAROLINA MAESTRE SOLANO</t>
  </si>
  <si>
    <t xml:space="preserve">ADRIANA MARCELA ROSAS SUAREZ </t>
  </si>
  <si>
    <t>MARITZA ROCÍO SERRANO VILLAMIL</t>
  </si>
  <si>
    <t>ROSA MARÍA MARTÍNEZ GONZÁLEZ</t>
  </si>
  <si>
    <t>OSCAR ANDRES VALDERRAMA CANO</t>
  </si>
  <si>
    <t>CO-003-2023</t>
  </si>
  <si>
    <t>CO-004-2023</t>
  </si>
  <si>
    <t>CO-015-2023</t>
  </si>
  <si>
    <t>CO-017-2023</t>
  </si>
  <si>
    <t>CO-030-2023</t>
  </si>
  <si>
    <t>CO-037-2023</t>
  </si>
  <si>
    <t>CO-047-2023</t>
  </si>
  <si>
    <t>CO-054-2023</t>
  </si>
  <si>
    <t xml:space="preserve">En tramite </t>
  </si>
  <si>
    <t>EDAD</t>
  </si>
  <si>
    <t>FECHA DE NACIMIENTO</t>
  </si>
  <si>
    <t>MYPIME</t>
  </si>
  <si>
    <t>ADICION 3</t>
  </si>
  <si>
    <t>FECHA FIRMA</t>
  </si>
  <si>
    <t>FECHA FIRMA DEL DOCUMENTO2</t>
  </si>
  <si>
    <t>FECHA DE TERMINACION DEL CONTRATO2</t>
  </si>
  <si>
    <t>FECHA FIRMA DEL DOCUMENTOS</t>
  </si>
  <si>
    <t>ENTIDAD</t>
  </si>
  <si>
    <t>NIT</t>
  </si>
  <si>
    <t>UNIDAD ADMINISTRATIVA ESPECIAL MIGRACIÓN COLOMBIA</t>
  </si>
  <si>
    <t>900477235-6</t>
  </si>
  <si>
    <t>CLASIFICACION</t>
  </si>
  <si>
    <t xml:space="preserve">
LUGAR DE EJECUCION
</t>
  </si>
  <si>
    <t>TIPO DE ORGANIZACIÓN</t>
  </si>
  <si>
    <t>Macro</t>
  </si>
  <si>
    <t>Pequeña</t>
  </si>
  <si>
    <t xml:space="preserve">Mediana </t>
  </si>
  <si>
    <t>No es mypime</t>
  </si>
  <si>
    <t>Tipo de Organización</t>
  </si>
  <si>
    <t>Campesinas</t>
  </si>
  <si>
    <t>Clasificación</t>
  </si>
  <si>
    <t>Victimas de conflicto</t>
  </si>
  <si>
    <t>Emprendimiento y empresas de mujeres</t>
  </si>
  <si>
    <t>Étnicas</t>
  </si>
  <si>
    <t>Reincorporados</t>
  </si>
  <si>
    <t>Acción comunal</t>
  </si>
  <si>
    <t>Mypime</t>
  </si>
  <si>
    <t>Si</t>
  </si>
  <si>
    <t>No</t>
  </si>
  <si>
    <t>Plataforma</t>
  </si>
  <si>
    <t>Secop I</t>
  </si>
  <si>
    <t>TVEC</t>
  </si>
  <si>
    <t>Profesional Encargado</t>
  </si>
  <si>
    <t>Prestacion de servicios apoyo a la gestion</t>
  </si>
  <si>
    <t>Area de la Necesidad</t>
  </si>
  <si>
    <t>PCD-042-2023-4D</t>
  </si>
  <si>
    <t>PROFESIÓN</t>
  </si>
  <si>
    <t>20236231415000002E</t>
  </si>
  <si>
    <t>PCD-079-2023-30TEC</t>
  </si>
  <si>
    <t>Contratar la actualización de las licencias para los sistemas KACTUS y SEVEN y servicio de soporte técnico especializado presencial, de conformidad con las especificaciones de la Unidad Administrativa</t>
  </si>
  <si>
    <t xml:space="preserve">Componentes y Equipos para Distribución y Sistemas de Acondicionamiento </t>
  </si>
  <si>
    <t>20236231408000001E</t>
  </si>
  <si>
    <t>SIE-001-2023</t>
  </si>
  <si>
    <t>Selección Abreviada</t>
  </si>
  <si>
    <t>Subasta Inversa Electrónica</t>
  </si>
  <si>
    <t>CONTRATAR EL SERVICIO DE SOPORTE ESPECIALIZADO EN BASES DE DATOS, SISTEMAS OPERATIVOS E INFRAESTRUCTURA TECNOLÓGICA DE LA PLATAFORMA MISIONAL DE MIGRACIÓN COLOMBIA.</t>
  </si>
  <si>
    <t>Difusión de tecnologías de información y telecomunicaciones</t>
  </si>
  <si>
    <t>20236231408000006E</t>
  </si>
  <si>
    <t>SIE-002-2023</t>
  </si>
  <si>
    <t>Contratar la prestación del servicio de mantenimiento preventivo y correctivo de aires acondicionados a nivel nacional</t>
  </si>
  <si>
    <t>Componentes y equipos para distribución y sistemas de acondicionamiento</t>
  </si>
  <si>
    <t>A-02-02-02-008-007</t>
  </si>
  <si>
    <t>20236231412000001E</t>
  </si>
  <si>
    <t>LP-001-2023</t>
  </si>
  <si>
    <t>Licitación Pública</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</si>
  <si>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</si>
  <si>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Servicios Financieros y de Seguros</t>
  </si>
  <si>
    <t>19023    - VF 1323</t>
  </si>
  <si>
    <t>A-02-02-02-007-001</t>
  </si>
  <si>
    <t>Acuerdo Marco de Precios</t>
  </si>
  <si>
    <t>Suscripción y horas de servicio de productos GOOGLE para la entidad.</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</si>
  <si>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</si>
  <si>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</si>
  <si>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</si>
  <si>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55111515;82121802</t>
  </si>
  <si>
    <t>Audio cinta de material educacional - Servicios de publicaciones financiadas por el autor</t>
  </si>
  <si>
    <t>A-02-02-02-008-004</t>
  </si>
  <si>
    <t>En trámite</t>
  </si>
  <si>
    <t>N/A</t>
  </si>
  <si>
    <t>20236231415000007E</t>
  </si>
  <si>
    <t>PCD-081-2023-9COM</t>
  </si>
  <si>
    <t>CONTRATAR LA PUBLICACIÓN DE DIFERENTES AVISOS DE PRENSA EN EL PERIÓDICO LA REPÚBLICA, DE ACUERDO A LAS NECESIDADES REQUERIDAS POR LA ENTIDAD.</t>
  </si>
  <si>
    <t>Impresión de publicaciones</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</si>
  <si>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</si>
  <si>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</si>
  <si>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</si>
  <si>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</si>
  <si>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</si>
  <si>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</si>
  <si>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</si>
  <si>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</si>
  <si>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</si>
  <si>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</si>
  <si>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20236231407000001E</t>
  </si>
  <si>
    <t>MC-005-2023-29TEC</t>
  </si>
  <si>
    <t>Mínima cuantía</t>
  </si>
  <si>
    <t xml:space="preserve">SERVICIO DE MANTENIMIENTO PREVENTIVO Y CORRECTIVO CON SUMINISTRO DE REPUESTOS Y BATERÍAS, DE LAS UPS MARCAS POWERSUN, TRIPP LITE Y SAT. </t>
  </si>
  <si>
    <t>Mantenimiento o soporte de equipo de telecomunicaciones</t>
  </si>
  <si>
    <t>20236231407000002E</t>
  </si>
  <si>
    <t>MC-004-2023-80SYF</t>
  </si>
  <si>
    <t>SERVICIO DE LIMPIEZA, MANTENIMIENTO Y VACIADO DE POZOS Y TANQUES DE ALMACENAMIENTO DE AGUAS RESIDUALES A NIVEL NACIONAL</t>
  </si>
  <si>
    <t>Bombas de agua</t>
  </si>
  <si>
    <t>20236231420000001E</t>
  </si>
  <si>
    <t>MC-002-2023-81SYF</t>
  </si>
  <si>
    <t>CONTRATAR LA PRESTACIÓN DEL SERVICIO DE LAVADO DEL PARQUE AUTOMOTOR DE MIGRACIÓN COLOMBIA EN LA CIUDAD DE BOGOTÁ D.C.</t>
  </si>
  <si>
    <t>Limpieza de carros o barcos</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</si>
  <si>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</si>
  <si>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</si>
  <si>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</si>
  <si>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</si>
  <si>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</si>
  <si>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</si>
  <si>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NO</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</si>
  <si>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</si>
  <si>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</si>
  <si>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</si>
  <si>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CO-059-2023</t>
  </si>
  <si>
    <t>EDUARDO ALFONSO ARANGUREN</t>
  </si>
  <si>
    <t>ARQUITECTURA</t>
  </si>
  <si>
    <t>JESUS ANDRES PORRAS GARCIA</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</si>
  <si>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</si>
  <si>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</si>
  <si>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</si>
  <si>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</si>
  <si>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</si>
  <si>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</si>
  <si>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20236231415000010E</t>
  </si>
  <si>
    <t>PCD-086-202-54TEC</t>
  </si>
  <si>
    <t>CONTRATAR LA EXTENSIÓN DE GARANTÍA INCLUIDO MANTENIMIENTOS PREVENTIVOS Y CORRECTIVOS CON REPUESTOS, PARA LA SOLUCIÓN DE PASILLOS MIGRATORIOS BIOMIG.</t>
  </si>
  <si>
    <t>Puertas automáticas</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</si>
  <si>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</si>
  <si>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</si>
  <si>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</si>
  <si>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</si>
  <si>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</si>
  <si>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20236231413000002E</t>
  </si>
  <si>
    <t>PCD-080-2023-2E</t>
  </si>
  <si>
    <t>CONTRATAR LA PRESTACIÓN DE SERVICIOS PROFESIONALES ESPECIALIZADOS PARA LA VALIDACIÓN O AUTENTICACIÓN DE IDENTIDAD, RELACIONADA CON USUARIOS QUE REQUIEREN CERTIFICADOS DE MOVIMIENTOS MIGRATORIOS.</t>
  </si>
  <si>
    <t>43232300;81111800;81112000;81112200</t>
  </si>
  <si>
    <t>Software de consultas y gestión de datos - Servicios de sistemas y administración de componentes de sistemas - Servicios de datos - Mantenimiento y soporte de software</t>
  </si>
  <si>
    <t>20234021413000003E</t>
  </si>
  <si>
    <t>PCD-064-2023-5E</t>
  </si>
  <si>
    <t>43232300;81111800;81112000;81112200;</t>
  </si>
  <si>
    <t>CO-067-2023</t>
  </si>
  <si>
    <t>LEONOR PATRICIA JIMENEZ SANTANA</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</si>
  <si>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</si>
  <si>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</si>
  <si>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</si>
  <si>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</si>
  <si>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</si>
  <si>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</si>
  <si>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</si>
  <si>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BACHILLER ACADÉMICO</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</si>
  <si>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</si>
  <si>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</si>
  <si>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</si>
  <si>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</si>
  <si>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</si>
  <si>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C-1103-1002-2-0-1103001-02</t>
  </si>
  <si>
    <t>20236231415000011E</t>
  </si>
  <si>
    <t>PCD-089-2023</t>
  </si>
  <si>
    <t>Servicios de mantenimiento y reparación de equipo de manufactura</t>
  </si>
  <si>
    <t>20232501410000001E</t>
  </si>
  <si>
    <t>COMUNICACIÓN SOCIAL</t>
  </si>
  <si>
    <t>ECONOMIA</t>
  </si>
  <si>
    <t>INGENIERIA INDUSTRIAL</t>
  </si>
  <si>
    <t>DERECHO</t>
  </si>
  <si>
    <t>CONTADURIA PÚBLICA</t>
  </si>
  <si>
    <t>ESTADISTICA</t>
  </si>
  <si>
    <t>20236231416000003E</t>
  </si>
  <si>
    <t>PCD-068-2023-15TH</t>
  </si>
  <si>
    <t xml:space="preserve">SUBDIRECCION  TALENTO HUMANO </t>
  </si>
  <si>
    <t>CONTRATAR LA PRESTACIÓN DEL SERVICIO DE ALOJAMIENTO, ALIMENTACIÓN Y APOYO LOGÍSTICO PARA ACTIVIDADES DE CAPACITACIÓN A NIVEL NACIONAL</t>
  </si>
  <si>
    <t>80131504</t>
  </si>
  <si>
    <t>Servicio de alojamiento temporal offshore</t>
  </si>
  <si>
    <t>CO-083-2023</t>
  </si>
  <si>
    <t>INTERADMINISTRATIVO</t>
  </si>
  <si>
    <t>SOCIEDAD HOTELERA TEQUENDAMA S.A.</t>
  </si>
  <si>
    <t> 860006543</t>
  </si>
  <si>
    <t xml:space="preserve">ROSA MARIA MARTINEZ </t>
  </si>
  <si>
    <t>20236301413000001E</t>
  </si>
  <si>
    <t>PCD-071-2023-5D</t>
  </si>
  <si>
    <t>SUBDIRECCIÃN DE CONTROL DISCIPLINARIO INTERNO</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</si>
  <si>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</si>
  <si>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 Necesidades de dotación de personal jurídico temporal</t>
  </si>
  <si>
    <t>CO-065-2023</t>
  </si>
  <si>
    <t>YULENY FERNANDA FARFÁN LÓPEZ</t>
  </si>
  <si>
    <t>Derecho</t>
  </si>
  <si>
    <t xml:space="preserve">MARTHA EUGENIA RAMOS </t>
  </si>
  <si>
    <t>20232121413000011E</t>
  </si>
  <si>
    <t>PCD-083-2023-4D</t>
  </si>
  <si>
    <t>PRESTACIÓN DE SERVICIOS PROFESIONALES CON AUTONOMÍA TÉCNICA Y ADMINISTRATIVA A LA OFICINA ASESORA DE PLANEACIÓN EN ASUNTOS DE EXTRACCIÓN Y CONSOLIDACIÓN DE INFORMACIÓN CUANTITATIVA Y CUALITATIVA.</t>
  </si>
  <si>
    <t> Servicios de apoyo gerencial</t>
  </si>
  <si>
    <t>MARZO</t>
  </si>
  <si>
    <t>BENKOS TRIANA OCAMPO</t>
  </si>
  <si>
    <t xml:space="preserve">ECONOMISTA </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</si>
  <si>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</si>
  <si>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</si>
  <si>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</si>
  <si>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</si>
  <si>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</si>
  <si>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</si>
  <si>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</si>
  <si>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 xml:space="preserve">Sergio Andres Blanco </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</si>
  <si>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</si>
  <si>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</si>
  <si>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</si>
  <si>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</si>
  <si>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</si>
  <si>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</si>
  <si>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900477235-7</t>
  </si>
  <si>
    <t>20236231410000001E</t>
  </si>
  <si>
    <t>minima cuantia-grandes superficies</t>
  </si>
  <si>
    <t>subdireccion de talento humano</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</si>
  <si>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</si>
  <si>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</si>
  <si>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</si>
  <si>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</si>
  <si>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</si>
  <si>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minima cuantia grandes superficies</t>
  </si>
  <si>
    <t>CENCOSUD COLOMBIA S.A.</t>
  </si>
  <si>
    <t>Rubi Villarraga</t>
  </si>
  <si>
    <t>900477235-8</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</si>
  <si>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</si>
  <si>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</si>
  <si>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</si>
  <si>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</si>
  <si>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</si>
  <si>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</si>
  <si>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</si>
  <si>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900477235-9</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</si>
  <si>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</si>
  <si>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</si>
  <si>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</si>
  <si>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</si>
  <si>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</si>
  <si>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CO-068-2023</t>
  </si>
  <si>
    <t>DARÍO ORLANDO BECERRA ERAZO</t>
  </si>
  <si>
    <t>3 CUMPLIMIENTO</t>
  </si>
  <si>
    <t>900477235-10</t>
  </si>
  <si>
    <t>20232501413000018E</t>
  </si>
  <si>
    <t>PCD-066-2023-24TEC</t>
  </si>
  <si>
    <t>Contratar la prestación de servicios profesionales para realizar actividades en mantenimiento, réplicas en bases de datos y apoyo al desarrollo de software de Migración Colombia</t>
  </si>
  <si>
    <t>811115-811116-811122</t>
  </si>
  <si>
    <t>Servicios Basados en Ingeniería, Investigación Y Tecnología ,Servicios informaticos Ingeniería de software o hardware -Programadores de computador - Mantenimiento y soporte de software</t>
  </si>
  <si>
    <t>CO-061-2023</t>
  </si>
  <si>
    <t>CRISTIAN ANDREY SALINAS FORERO</t>
  </si>
  <si>
    <t>4 CUMPLIMIENTO</t>
  </si>
  <si>
    <t>900477235-11</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</si>
  <si>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</si>
  <si>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</si>
  <si>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</si>
  <si>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</si>
  <si>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</si>
  <si>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</si>
  <si>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</si>
  <si>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5 CUMPLIMIENTO</t>
  </si>
  <si>
    <t>900477235-12</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</si>
  <si>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</si>
  <si>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</si>
  <si>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</si>
  <si>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</si>
  <si>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CO-060-2023</t>
  </si>
  <si>
    <t>GUSTAVO ADOLFO ECHANDÍA BAUTISTA</t>
  </si>
  <si>
    <t>6 CUMPLIMIENTO</t>
  </si>
  <si>
    <t>900477235-13</t>
  </si>
  <si>
    <t>20232501413000023E</t>
  </si>
  <si>
    <t>PCD-078-2023-25TEC</t>
  </si>
  <si>
    <t>CONTRATAR LA PRESTACIÓN DE LOS SERVICIOS PROFESIONALES PARA APOYAR LA GESTIÓN DE LA OFICINA DE TECNOLOGÍA DE LA INFORMACIÓN DE MIGRACIÓN COLOMBIA, EN LAS ACTIVIDADES PROPIAS DEL DESARROLLO DE APLICACIONES EN LENGUAJE .NET</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</si>
  <si>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</si>
  <si>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</si>
  <si>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</si>
  <si>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</si>
  <si>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7 CUMPLIMIENTO</t>
  </si>
  <si>
    <t>900477235-14</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</si>
  <si>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</si>
  <si>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</si>
  <si>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</si>
  <si>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</si>
  <si>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</si>
  <si>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</si>
  <si>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8 CUMPLIMIENTO</t>
  </si>
  <si>
    <t>900477235-15</t>
  </si>
  <si>
    <t>20232501413000020E</t>
  </si>
  <si>
    <t>PCD-077-2023-23TEC</t>
  </si>
  <si>
    <t>CONTRATAR LA PRESTACIÓN DE SERVICIOS PROFESIONALES PARA REALIZAR LA ADMINISTRACIÓN DE BASES DE DATOS DE MIGRACIÓN COLOMBIA</t>
  </si>
  <si>
    <t>CO-069-2023</t>
  </si>
  <si>
    <t>LUIS ALEXANDER JIMENEZ ALVARADO</t>
  </si>
  <si>
    <t>9 CUMPLIMIENTO</t>
  </si>
  <si>
    <t>20236231408000008E</t>
  </si>
  <si>
    <t>SAMC-002-2023</t>
  </si>
  <si>
    <t>Menor Cuantia</t>
  </si>
  <si>
    <t>Subdireccion de Talento Humano</t>
  </si>
  <si>
    <t>CONTRATAR UNA INSTITUCIÓN PRESTADORA DE SERVICIO DE SALUD ESPECIALIZADA EN LA REALIZACIÓN DE EXÁMENES MÉDICOS OCUPACIONALES DE INGRESO, EGRESO, PERIÓDICOS Y POST-INCAPACIDAD Y DE REQUERIRSE ANÁLISIS DE PUESTO DE TRABAJO.</t>
  </si>
  <si>
    <t>80161500;801015;80121704;80101605;93141509;93141510</t>
  </si>
  <si>
    <t>Servicios de apoyo gerencial</t>
  </si>
  <si>
    <t>Sociología</t>
  </si>
  <si>
    <t>80161500;80121704;80101605;81112006;81112007;811315</t>
  </si>
  <si>
    <t>Matemático con énfasis en Estadística</t>
  </si>
  <si>
    <t>Trabajadora Social</t>
  </si>
  <si>
    <t> Ingeniería civil y arquitectura</t>
  </si>
  <si>
    <t>GOBIERNO Y RELACIONES INTERNACIONALES</t>
  </si>
  <si>
    <t>Servicios legales sobre contratos</t>
  </si>
  <si>
    <t>Relaciones Internacionales y Estudios Políticos</t>
  </si>
  <si>
    <t>CO-049-2023</t>
  </si>
  <si>
    <t>FEBRERO</t>
  </si>
  <si>
    <t>GLADYS GUTIERREZ UPEGUI</t>
  </si>
  <si>
    <t> 38249742</t>
  </si>
  <si>
    <t>Ingeniería de Sistemas</t>
  </si>
  <si>
    <t>80161500;80121704;80101605;81112006;81112007;81102702</t>
  </si>
  <si>
    <t>CO-057-2023</t>
  </si>
  <si>
    <t>MARIA LUISA ORTIZ</t>
  </si>
  <si>
    <t>CO-053-2023</t>
  </si>
  <si>
    <t>MARÍA FERNANDA OSPINA CARO</t>
  </si>
  <si>
    <t xml:space="preserve">PROFESIONAL EN RELACIONES INTERNACIONALES </t>
  </si>
  <si>
    <t>Vanessa Ortiz López</t>
  </si>
  <si>
    <t>CO-056-2023</t>
  </si>
  <si>
    <t>MARIA ALEJANDRA GRACIA MONTERO</t>
  </si>
  <si>
    <t xml:space="preserve">INGENIERA DE SISTEMAS </t>
  </si>
  <si>
    <t> Impresión de publicaciones</t>
  </si>
  <si>
    <t>CO-070-2023</t>
  </si>
  <si>
    <t>IMPRENTA NACIONAL DE COLOMBIA</t>
  </si>
  <si>
    <t>830.001.113</t>
  </si>
  <si>
    <t>CO-052-2023</t>
  </si>
  <si>
    <t xml:space="preserve">Prestación de Servicios de apoyo a la Gestion </t>
  </si>
  <si>
    <t>DIANA MARCELA RUBIO ACOSTA</t>
  </si>
  <si>
    <t>BACHILLER</t>
  </si>
  <si>
    <t xml:space="preserve">MARTHA EUGENIA RAMOS OSPINA </t>
  </si>
  <si>
    <t>BELISA AMPARO OVIEDO DIAZ</t>
  </si>
  <si>
    <t xml:space="preserve">SUBDIRECCION ADMINISTRATIVA Y FINANCIERA </t>
  </si>
  <si>
    <t>20236231408000004E</t>
  </si>
  <si>
    <t>SAMC-004-2023</t>
  </si>
  <si>
    <t>Marzo</t>
  </si>
  <si>
    <t>CONTRATAR EL SERVICIO DE MONITOREO DE MEDIOS MASIVOS DE COMUNICACION</t>
  </si>
  <si>
    <t>Servicios de boletines informativos de interés especial</t>
  </si>
  <si>
    <t>20236231415000013E</t>
  </si>
  <si>
    <t>PCD-112-2023-13COM</t>
  </si>
  <si>
    <t>CONTRATAR LA SUSCRIPCION A LA REVISTA SEMANA CON DESTINO A LA OFICINA DE COMUNICACIONES DE MIGRACION COLOMBIA</t>
  </si>
  <si>
    <t>Servicios de entrega de periódicos o material publicitario</t>
  </si>
  <si>
    <t>A-02-02-01-003-002</t>
  </si>
  <si>
    <t>20232401410000001E</t>
  </si>
  <si>
    <t>Contratar el servicio de Contact Center para cubrir los canales de comunicación y servicio a la ciudadanía, establecidos por Migración Colombia.</t>
  </si>
  <si>
    <t>Servicios de soporte técnico o de mesa de ayuda</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</si>
  <si>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</si>
  <si>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</si>
  <si>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</si>
  <si>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</si>
  <si>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20236231408000023E</t>
  </si>
  <si>
    <t>SIE-010-2023</t>
  </si>
  <si>
    <t>Extensión de garantía para los servidores marca DEL</t>
  </si>
  <si>
    <t>Ingeniería de software o hardware</t>
  </si>
  <si>
    <t>SIE-005-2023</t>
  </si>
  <si>
    <t>20236231408000013E</t>
  </si>
  <si>
    <t>Contratar el suministro de materiales ferroeléctricos para atender los requerimientos que en material de mantenimiento locativo presente las sedes de Migración Colombia a nivel nacional.</t>
  </si>
  <si>
    <t>Material de Ferretería y accesorios</t>
  </si>
  <si>
    <t>A-02-02-01-001-005</t>
  </si>
  <si>
    <t>20236231407000003E</t>
  </si>
  <si>
    <t>SABP-001-2023</t>
  </si>
  <si>
    <t>Bolsa de Productos</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</si>
  <si>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</si>
  <si>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Servicio de Guardias</t>
  </si>
  <si>
    <t>19223 - VF 3423</t>
  </si>
  <si>
    <t>A-02-02-02-008-005</t>
  </si>
  <si>
    <t>LP-002-202</t>
  </si>
  <si>
    <t>20236231412000005E</t>
  </si>
  <si>
    <t>Adquisición y ampliación de pasillos automáticos Biomig para los Puestos de Control Migratorio a Nivel Nacional.</t>
  </si>
  <si>
    <t>Dispositivos de control de seguridad</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</si>
  <si>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</si>
  <si>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</si>
  <si>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</si>
  <si>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</si>
  <si>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</si>
  <si>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20232401413000006E</t>
  </si>
  <si>
    <t>PCD-106-2023</t>
  </si>
  <si>
    <t>20236231415000003E</t>
  </si>
  <si>
    <t>CO-098-2023</t>
  </si>
  <si>
    <t>Contrato Compraventa</t>
  </si>
  <si>
    <t>DIGITAL WARE S.A.S</t>
  </si>
  <si>
    <t>OC105871</t>
  </si>
  <si>
    <t>Orden de Compra</t>
  </si>
  <si>
    <t>XERTICA COLOMBIA SAS</t>
  </si>
  <si>
    <t>20233001413000013E</t>
  </si>
  <si>
    <t>PCD-088-2023</t>
  </si>
  <si>
    <t>CONTRATAR LA PRESTACIÓN DE SERVICIOS DE APOYO A LA GESTIÓN, PARA LA ATENCIÓN AL CIUDADANO Y LAS DEMAS ACTIVIDADES MISIONALES Y ADMINISTRATIVAS INHERENTES A LA REGIONAL ORIENTE.</t>
  </si>
  <si>
    <t>CO-086-2023</t>
  </si>
  <si>
    <t>Regional Oriente</t>
  </si>
  <si>
    <t>Cúcuta</t>
  </si>
  <si>
    <t>VIANEY RIVERA BOTELLO</t>
  </si>
  <si>
    <t>TÉCNICO EN SECRETARIADO Y CONTABILIDAD SISTEMATIZADA</t>
  </si>
  <si>
    <t>RAFAEL DARIO EUGENIO PARADA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</si>
  <si>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</si>
  <si>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</si>
  <si>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</si>
  <si>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</si>
  <si>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</si>
  <si>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</si>
  <si>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</si>
  <si>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</si>
  <si>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</si>
  <si>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</si>
  <si>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20236121415000001E</t>
  </si>
  <si>
    <t>PCD-105-2023</t>
  </si>
  <si>
    <t>Subdirección de Talento Humano</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</si>
  <si>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</si>
  <si>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80161504 - 80161500</t>
  </si>
  <si>
    <t>Servicios de oficina - Servicios de apoyo gerencial</t>
  </si>
  <si>
    <t>CO-096-2023</t>
  </si>
  <si>
    <t>AZUCENA PINZON RODRIGUEZ</t>
  </si>
  <si>
    <t>20236231408000010E</t>
  </si>
  <si>
    <t>SIE-006-2023-73SYF</t>
  </si>
  <si>
    <t>Subasta Inversa</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</si>
  <si>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</si>
  <si>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</si>
  <si>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</si>
  <si>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</si>
  <si>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20236231408000009E</t>
  </si>
  <si>
    <t>SIE-007-2023-8SYF</t>
  </si>
  <si>
    <t>Suministro</t>
  </si>
  <si>
    <t>SUMINISTRO DE LLANTAS A NIVEL NACIONAL PARA EL PARQUE AUTOMOTOR DE LA UNIDAD ADMINISTRATIVA ESPECIAL MIGRACIÓN COLOMBIA</t>
  </si>
  <si>
    <t>25172504;25172512</t>
  </si>
  <si>
    <t>Llantas para automóviles o camionetas - Llanta de motocicleta</t>
  </si>
  <si>
    <t>A-02-02-01-003-006</t>
  </si>
  <si>
    <t>20236231408000024E</t>
  </si>
  <si>
    <t>SIE-009-2023-19TH</t>
  </si>
  <si>
    <t>Compraventa</t>
  </si>
  <si>
    <t xml:space="preserve">CONTRATAR LA ADQUISICIÓN DE SILLAS PARA LOS FUNCIONARIOS DE MIGRACIÓN COLOMBIA </t>
  </si>
  <si>
    <t>56101522;56112104</t>
  </si>
  <si>
    <t>Sillas de brazos - Sillas para ejecutivos</t>
  </si>
  <si>
    <t>A-02-01-01-003-008</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</si>
  <si>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</si>
  <si>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</si>
  <si>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</si>
  <si>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</si>
  <si>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</si>
  <si>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CO-105-2023</t>
  </si>
  <si>
    <t>Regional Andina</t>
  </si>
  <si>
    <t>EDALTEC S.A.S</t>
  </si>
  <si>
    <t>Sociedad por acciones simplificadas</t>
  </si>
  <si>
    <t>CUMPLIMIENTO, CALIDAD DEL SERVICIO, PROVISIÓN DE REPUESTOS</t>
  </si>
  <si>
    <t>ROBINSON VALENCIA GIRALDO</t>
  </si>
  <si>
    <t>CO-097-2023</t>
  </si>
  <si>
    <t>INCOMELEC S.A.S EN REORGANIZACIÓN</t>
  </si>
  <si>
    <t>NO HAN ENVIADO PÓLIZAS</t>
  </si>
  <si>
    <t>AO-005-2023</t>
  </si>
  <si>
    <t>CI GLOBAL SCIENTIFIC S.A.S</t>
  </si>
  <si>
    <t>NO SE HA SOLICITADO RP PORQUE NO HAN ENVIADO SIIF Y CERT. BANCARIA</t>
  </si>
  <si>
    <t>CO-074-2023</t>
  </si>
  <si>
    <t>EXPERIAN COLOMBIA S.A.</t>
  </si>
  <si>
    <t>Sociedad Anónima</t>
  </si>
  <si>
    <t>HENRY ALBERTO PEREIRA VERA</t>
  </si>
  <si>
    <t>AO-004-2023</t>
  </si>
  <si>
    <t>CENTRO CAR 19 LTDA</t>
  </si>
  <si>
    <t>Sociedad de Responsabilidad Limitada</t>
  </si>
  <si>
    <t>CO-084-2023</t>
  </si>
  <si>
    <t>Suscripción</t>
  </si>
  <si>
    <t xml:space="preserve">AVANCE JURIDICO CASA EDITORIAL LTDA </t>
  </si>
  <si>
    <t>CO-104-2023</t>
  </si>
  <si>
    <t>EDITORIAL LA REPUBLICA SAS</t>
  </si>
  <si>
    <t>CO-075-2023</t>
  </si>
  <si>
    <t>CANNED HEAD SAS</t>
  </si>
  <si>
    <t>CO-081-2023</t>
  </si>
  <si>
    <t xml:space="preserve">THALES COLOMBIA S.A </t>
  </si>
  <si>
    <t>CUMPLIMIENTO, CALIDAD DEL SERVICIO, PAGO DE SALARIOS</t>
  </si>
  <si>
    <t>20233001413000006E</t>
  </si>
  <si>
    <t>PCD-095-2023-66TEC</t>
  </si>
  <si>
    <t>Prestación de Servicios de Apoyo a la Gestión</t>
  </si>
  <si>
    <t>Servicios Secretariales o de administración de Oficinas</t>
  </si>
  <si>
    <t xml:space="preserve">C-1199-1002-10-0-1199001-02 </t>
  </si>
  <si>
    <t>CO-092-2023</t>
  </si>
  <si>
    <t>Oriente</t>
  </si>
  <si>
    <t>Cúcuta - Norte de Santander</t>
  </si>
  <si>
    <t>MADELEYNE TORO SANCHEZ</t>
  </si>
  <si>
    <t>Tec. Analisis y Des. De Sistemas de Inf.</t>
  </si>
  <si>
    <t>EUGENIO PARADA RAFAEL DARIO</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</si>
  <si>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</si>
  <si>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</si>
  <si>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</si>
  <si>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</si>
  <si>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</si>
  <si>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</si>
  <si>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</si>
  <si>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</si>
  <si>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</si>
  <si>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</si>
  <si>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</si>
  <si>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</si>
  <si>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</si>
  <si>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</si>
  <si>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20236231408000012E</t>
  </si>
  <si>
    <t>SIE-004-2023</t>
  </si>
  <si>
    <t>Grupo de Bienestar Social y Salud Ocupacional</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</si>
  <si>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</si>
  <si>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</si>
  <si>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</si>
  <si>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Contrato de Suministro</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</si>
  <si>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</si>
  <si>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</si>
  <si>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</si>
  <si>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Arrendamiento de Instalaciones comerciales o Industriales</t>
  </si>
  <si>
    <t xml:space="preserve">A-02-02-02-007-002 </t>
  </si>
  <si>
    <t>CO-099-2023</t>
  </si>
  <si>
    <t>Contrato de Arrendamiento</t>
  </si>
  <si>
    <t>Nariño</t>
  </si>
  <si>
    <t xml:space="preserve">Corregimiento de Chiles – Municipio de Cumbal </t>
  </si>
  <si>
    <t>PARMÉNIDES IBARRA CÓRDOBA</t>
  </si>
  <si>
    <t> FIGUEROA RAMIREZ ANA MERCEDES</t>
  </si>
  <si>
    <t>20236231416000004E</t>
  </si>
  <si>
    <t>PCD-108-2023-27SYF</t>
  </si>
  <si>
    <t>Interadministrativo – Prestación de Servicios</t>
  </si>
  <si>
    <t>Contratar la prestación de servicio de recolección, curso y entrega de correo en sus diferentes modalidades a nivel nacional e internacional y el suministro de personal para la gestión documental.</t>
  </si>
  <si>
    <t>Servicios postales de paqueteo y Courier.</t>
  </si>
  <si>
    <t xml:space="preserve">A-02-02-02-006-008 </t>
  </si>
  <si>
    <t>CO-107-2023</t>
  </si>
  <si>
    <t>Interadministrativo</t>
  </si>
  <si>
    <t>SERVICIOS POSTALES NACIONALES S.A.S</t>
  </si>
  <si>
    <t>Grande</t>
  </si>
  <si>
    <t>SERRANO BORNACELLY ILVIS PATRICIA</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</si>
  <si>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</si>
  <si>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</si>
  <si>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</si>
  <si>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</si>
  <si>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</si>
  <si>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</si>
  <si>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</si>
  <si>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</si>
  <si>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</si>
  <si>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PORRAS GARCIA JESUS ANDRES</t>
  </si>
  <si>
    <t>20236231408000016E</t>
  </si>
  <si>
    <t>SIE-008-2023</t>
  </si>
  <si>
    <t>Oficina Tecnología de la Información</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</si>
  <si>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</si>
  <si>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</si>
  <si>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</si>
  <si>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20236231407000015E</t>
  </si>
  <si>
    <t>MC-009-2023</t>
  </si>
  <si>
    <t>Mínima Cuantía</t>
  </si>
  <si>
    <t>Contratar el suministro de combustible parque automotor y plantas eléctricas Regional Amazonas.</t>
  </si>
  <si>
    <t>15101505; 15101506</t>
  </si>
  <si>
    <t xml:space="preserve"> Combustible diésel - Gasolina corriente</t>
  </si>
  <si>
    <t xml:space="preserve">A-02-02-01-003-003 </t>
  </si>
  <si>
    <t>252 </t>
  </si>
  <si>
    <t>20236231416000005E</t>
  </si>
  <si>
    <t>PCD-113-2023-13TH</t>
  </si>
  <si>
    <t>Subdirección de Talento Humano – Grupo de Pasajes y Viáticos</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</si>
  <si>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</si>
  <si>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</si>
  <si>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</si>
  <si>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PCD-011-2023-87SYF</t>
  </si>
  <si>
    <t>PCD-014-2023-86SYF</t>
  </si>
  <si>
    <t>PCD-023-2023-91SYF</t>
  </si>
  <si>
    <t>PCD-032-2023-89SYF</t>
  </si>
  <si>
    <t>PCD-039-2023-4CM</t>
  </si>
  <si>
    <t>PCD-040-2023-3CM</t>
  </si>
  <si>
    <t>PCD-044-2023-82SYF</t>
  </si>
  <si>
    <t>PCD-047-2023-7CM</t>
  </si>
  <si>
    <t>PCD-059-2023-4E</t>
  </si>
  <si>
    <t>PCD-060-2023-37SYF</t>
  </si>
  <si>
    <t>20233001413000004E</t>
  </si>
  <si>
    <t>PCD-093-2023-64TEC</t>
  </si>
  <si>
    <t>marzo</t>
  </si>
  <si>
    <t>Prestación de Servicios apoyo a la gestion</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</si>
  <si>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</si>
  <si>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</si>
  <si>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CO-080-2023</t>
  </si>
  <si>
    <t>regional oriente</t>
  </si>
  <si>
    <t>Cucuta</t>
  </si>
  <si>
    <t>DIANA CAROLINA ORTIZ BELTRAN</t>
  </si>
  <si>
    <t>20233001413000005E</t>
  </si>
  <si>
    <t>PCD-092-2023-65TEC</t>
  </si>
  <si>
    <t>CO-079-2023</t>
  </si>
  <si>
    <t>FRANCISCO JAVIER CASTELLANOS CARDENAS</t>
  </si>
  <si>
    <t>20233001413000010E</t>
  </si>
  <si>
    <t>PCD-099-2023-70TEC</t>
  </si>
  <si>
    <t>CO-088-2023</t>
  </si>
  <si>
    <t>JESUS DAVID GUERRERO CONTRERAS</t>
  </si>
  <si>
    <t>20233001413000011E</t>
  </si>
  <si>
    <t>PCD-100-2023-71TEC</t>
  </si>
  <si>
    <t>CO-089-2023</t>
  </si>
  <si>
    <t>MARIA CAMILA BLANCO AYALA</t>
  </si>
  <si>
    <t>20233001413000012E</t>
  </si>
  <si>
    <t>PCD-101-2023-72TEC</t>
  </si>
  <si>
    <t>CO-090-2023</t>
  </si>
  <si>
    <t>JAVIER HERNANDO CASTELLANOS CONTRERAS</t>
  </si>
  <si>
    <t>20233001413000017E</t>
  </si>
  <si>
    <t>PCD-087-2023-61TEC</t>
  </si>
  <si>
    <t>CO-076-2023</t>
  </si>
  <si>
    <t>ANDRÉS FELIPE REMOLINA OROSTEGUI</t>
  </si>
  <si>
    <t>20233001413000018E</t>
  </si>
  <si>
    <t>PCD-090-2023-62TEC</t>
  </si>
  <si>
    <t>CO-077-2023</t>
  </si>
  <si>
    <t>VIVIANA PAOLA SÁNCHEZ CAMARGO</t>
  </si>
  <si>
    <t>20233001413000019E</t>
  </si>
  <si>
    <t>PCD-091-2023-63TEC</t>
  </si>
  <si>
    <t>cancelado</t>
  </si>
  <si>
    <t>SHARON LIZBEHT ANAYA BAUTISTA</t>
  </si>
  <si>
    <t>20236231407000010E</t>
  </si>
  <si>
    <t>MC-006-2023</t>
  </si>
  <si>
    <t xml:space="preserve">minima cuantia </t>
  </si>
  <si>
    <t>aseo y cafeteria region 11</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</si>
  <si>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</si>
  <si>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</si>
  <si>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</si>
  <si>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A-02-02-02-006-003</t>
  </si>
  <si>
    <t>AO-002-2023</t>
  </si>
  <si>
    <t xml:space="preserve">minima cuantia  </t>
  </si>
  <si>
    <t>LIMPIEZA INSTITUCIONAL LASU S.A.S.</t>
  </si>
  <si>
    <t>900427788-3</t>
  </si>
  <si>
    <t xml:space="preserve">Jesús Andrés Porras García </t>
  </si>
  <si>
    <t>20236231407000009E</t>
  </si>
  <si>
    <t>MC-007-2023</t>
  </si>
  <si>
    <t>aseo y cafeteria region 6</t>
  </si>
  <si>
    <t>Contratar el servicio integral de aseo y cafetería Región 06: Sede 1: PCM Rumichaca;
 Sede 2: Pasto; Sede 3: PCM Tumaco; Sede 4: PCM
 Chiles; Sede 5: PCM San Miguel; Sede 6: PCM Mataje</t>
  </si>
  <si>
    <t>AO-003-2023</t>
  </si>
  <si>
    <t>regional nariño</t>
  </si>
  <si>
    <t>Pasto</t>
  </si>
  <si>
    <t>KIOS S.A.S.</t>
  </si>
  <si>
    <t>900.562.598-8</t>
  </si>
  <si>
    <t>Ana Mercedez Figeroa</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</si>
  <si>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</si>
  <si>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</si>
  <si>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</si>
  <si>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</si>
  <si>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</si>
  <si>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</si>
  <si>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</si>
  <si>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</si>
  <si>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</si>
  <si>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</si>
  <si>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</si>
  <si>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</si>
  <si>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</si>
  <si>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20236231410000005E</t>
  </si>
  <si>
    <t>compra articulos de papeleria y archivo</t>
  </si>
  <si>
    <t>Suministro de elementos de papelería y útiles de escritorio para las
 sedes a nivel nacional de la Unidad
Administrativa Especial Migración Colombia</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</si>
  <si>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</si>
  <si>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</si>
  <si>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</si>
  <si>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</si>
  <si>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no</t>
  </si>
  <si>
    <t>Luz Elena Morales Alfonso</t>
  </si>
  <si>
    <t>20236231410000006E</t>
  </si>
  <si>
    <t>OC -106488-2023</t>
  </si>
  <si>
    <t>FERRICENTROS</t>
  </si>
  <si>
    <t>800237412-1</t>
  </si>
  <si>
    <t>20236231410000007E</t>
  </si>
  <si>
    <t>OC-106652-2023</t>
  </si>
  <si>
    <t>PANAMERICANA LIBRERÍA Y PAPELERÍA S.A.</t>
  </si>
  <si>
    <t>830037946-3</t>
  </si>
  <si>
    <t>20236231410000004E</t>
  </si>
  <si>
    <t>OC-106792-2023</t>
  </si>
  <si>
    <t>COLSUBSIDIO</t>
  </si>
  <si>
    <t>860007336-1</t>
  </si>
  <si>
    <t>20236231410000009E</t>
  </si>
  <si>
    <t>OC-106654-2023</t>
  </si>
  <si>
    <t>VENEPLAST LTDA</t>
  </si>
  <si>
    <t>900019737-8</t>
  </si>
  <si>
    <t>JAVIER FERNANDO TORRES BARÓN</t>
  </si>
  <si>
    <t>20236231410000008E</t>
  </si>
  <si>
    <t>OC-106651-2023</t>
  </si>
  <si>
    <t xml:space="preserve"> JAIME BELTRAN URIBE - Polyflex</t>
  </si>
  <si>
    <t>20236221410000001E</t>
  </si>
  <si>
    <t>minima cuantia-acuerdo marco</t>
  </si>
  <si>
    <t>firmas digitales</t>
  </si>
  <si>
    <t>Adquirir certificados de firma digital de conformidad
 con las especificaciones de la unidad administrativa especial migración Colombia</t>
  </si>
  <si>
    <t>Difusión de tecnologías de información y telecomunicaciones Software ,Software de seguridad y protección</t>
  </si>
  <si>
    <t xml:space="preserve">20236231410000022E </t>
  </si>
  <si>
    <t xml:space="preserve">20236231410000018E </t>
  </si>
  <si>
    <t xml:space="preserve">20236231410000024E </t>
  </si>
  <si>
    <t>20236231410000023E</t>
  </si>
  <si>
    <t>20236231407000004E</t>
  </si>
  <si>
    <t>MC-008-2023</t>
  </si>
  <si>
    <t>mantenimineto correctivo sillas ergonomicas</t>
  </si>
  <si>
    <t>Contratar el mantenimiento correctivo para la sillas ergonómicas de los
 funcionarios de Bogotá de Migración Colombia</t>
  </si>
  <si>
    <t>56112107 - 72153613</t>
  </si>
  <si>
    <t>MUEBLES MOBILIARIO Y DECORACION - SERVICIO DE EDIFICACION, CONSTRUCCION, DE INSTALACIONES Y MANTENIMIENTO</t>
  </si>
  <si>
    <t xml:space="preserve">Selección abreviada </t>
  </si>
  <si>
    <t xml:space="preserve"> menor cuantía</t>
  </si>
  <si>
    <t>Selección abreviada</t>
  </si>
  <si>
    <t>grandes superficies</t>
  </si>
  <si>
    <t>minima cuantia</t>
  </si>
  <si>
    <t>20236231414000004E</t>
  </si>
  <si>
    <t>PCD-103-2023-35SYF</t>
  </si>
  <si>
    <t>CONTRATAR EL ARRENDAMIENTO DE CUPOS DE PARQUEADERO PARA EL PARQUE AUTOMOTOR DE LA REGIONAL EJE CAFETERO UBICADA EN LA CIUDAD DE PEREIRA</t>
  </si>
  <si>
    <t>Arrendamiento de Instalaciones comerciales o industriales</t>
  </si>
  <si>
    <t>CO-100-2023</t>
  </si>
  <si>
    <t>ARRENDAMIENTO</t>
  </si>
  <si>
    <t>EJE CAFETERO</t>
  </si>
  <si>
    <t xml:space="preserve">PEREIRA </t>
  </si>
  <si>
    <t>UNIÒN TEMPORAL CITY PARKING BROKERS /: JUAN CARLOS SALAZAR SANTOS</t>
  </si>
  <si>
    <t>ELISABETH USECHE</t>
  </si>
  <si>
    <t>20236231410000010E</t>
  </si>
  <si>
    <t>MINIMA CUANTIA</t>
  </si>
  <si>
    <t xml:space="preserve">orden de compra </t>
  </si>
  <si>
    <t>CONTRATAR LA ADQUISICIÓN DE ELEMENTOS PARA LOS ALOJAMIENTOS DE LA ENTIDAD</t>
  </si>
  <si>
    <t>Colchones o sets para dormir</t>
  </si>
  <si>
    <t>A-02-02-01-003-008</t>
  </si>
  <si>
    <t>COMPRAVENTA</t>
  </si>
  <si>
    <t>CAJA COLOMBIANA DE SUBSIDIO FAMILIAR COLSUBSIDIO</t>
  </si>
  <si>
    <t>MILADIS PADILLA</t>
  </si>
  <si>
    <t>20236231410000002E</t>
  </si>
  <si>
    <t>20236231410000014E</t>
  </si>
  <si>
    <t>POLYFLEX</t>
  </si>
  <si>
    <t>20236231410000016E</t>
  </si>
  <si>
    <t>FERRICENTROS SAS</t>
  </si>
  <si>
    <t>20236231410000017E</t>
  </si>
  <si>
    <t>PROVEER INSTITUCIONAL SAS</t>
  </si>
  <si>
    <t>20236231410000003E</t>
  </si>
  <si>
    <t>CONTRATAR LA ADQUISICIÓN DE BOTIQUINES REQUERIDOS PARA PREVENCIÓN DE EMERGENCIAS</t>
  </si>
  <si>
    <t>Estuches o bolsas o accesorios de primeros auxilios para servicios médicos de emergencia</t>
  </si>
  <si>
    <t>A-02-02-01-003-005</t>
  </si>
  <si>
    <t> 20236211410000001E</t>
  </si>
  <si>
    <t>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</si>
  <si>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 xml:space="preserve">Servicios de limpieza y mantenimiento de edificios generales y de oficinas </t>
  </si>
  <si>
    <t>20236211410000002E</t>
  </si>
  <si>
    <t>CONTRATAR EL SERVICIO INTEGRAL DE ASEO Y CAFETERIA PARA LA SEDE DE ARMENIA, PEREIRA, EL EDÉN (LA TEBAIDA) Y MANIZALES. REGION 4 DE LA UNIDAD ADMINISTRATIVA ESPECIAL MIGRACIÓN COLOMBIA</t>
  </si>
  <si>
    <t>20236211410000003E</t>
  </si>
  <si>
    <t>CONTRATAR EL SERVICIO INTEGRAL DE ASEO Y CAFETERÍA PARA LA SEDE DE VILLAVICENCIO REGIÓN 10 DE LA UNIDAD ADMINISTRATIVA ESPECIAL MIGRACIÓN COLOMBIA</t>
  </si>
  <si>
    <t>20236211410000006E</t>
  </si>
  <si>
    <t>CONTRATAR EL SERVICIO INTEGRAL DE ASEO Y CAFETERIA PARA LAS SEDES DE: SEDE 1: CFSM ARAUCA, SEDE 2: PCM PUENTE INTERNACIONAL JOSÉ ANTONIO PÁEZ, REGION 15 DE LA UNIDAD ADMINISTRATIVA ESPECIAL MIGRACIÓN COLOMBIA.</t>
  </si>
  <si>
    <t>20236211410000005E</t>
  </si>
  <si>
    <t>CONTRATAR EL SERVICIO INTEGRAL DE ASEO Y CAFETERIA PARA LAS SEDES DE: SEDE 1: CFSM LETICIA, SEDE 2: PCMA AEROPUERTO INTERNACIONAL ALFREDO VASQUEZ COBO, SEDE 3: PCM BALSA MIGRATORIA LETICIA, REGION 13 DE LA UNIDAD ADMINISTRATIVA ESPECIAL MIGRACIÓN COLOMBIA.</t>
  </si>
  <si>
    <t>20236211410000007E</t>
  </si>
  <si>
    <t>CONTRATAR EL SERVICIO INTEGRAL DE ASEO Y CAFETERIA PARA LAS SEDES DE: SANTA MARTA, RIOHACHA, MAICAO, VALLEDUPAR, Y PCM PARAGUACHON (MAICAO) REGION 1 DE LA UNIDAD ADMINISTRATIVA ESPECIAL MIGRACIÓN COLOMBIA</t>
  </si>
  <si>
    <t> 20236211410000009E</t>
  </si>
  <si>
    <t>CONTRATAR EL SERVICIO INTEGRAL DE ASEO Y CAFETERIA PARA LAS SEDES DE POPAYÁN, BUENAVENTURA, CALI Y PALMIRA REGION 5 DE LA UNIDAD ADMINISTRATIVA ESPECIAL MIGRACIÓN COLOMBIA</t>
  </si>
  <si>
    <t>20236211410000013E</t>
  </si>
  <si>
    <t>CONTRATAR EL SERVICIO INTEGRAL DE ASEO Y CAFETERIA PARA LAS SEDES: NEIVA, IBAGUÉ Y PUERTO LEGUIZAMO, REGION 7 DE LA UNIDAD ADMINISTRATIVA ESPECIAL MIGRACIÓN COLOMBIA</t>
  </si>
  <si>
    <t>20236211410000008E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</si>
  <si>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</si>
  <si>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20236211410000012E</t>
  </si>
  <si>
    <t>CONTRATAR EL SERVICIO INTEGRAL DE ASEO Y CAFETERIA PARA LA SEDE 1: PCM BAHÍA SOLANO, SEDE 2: CFSM QUIBDÓ, REGION 14 DE LA UNIDAD ADMINISTRATIVA ESPECIAL MIGRACIÓN COLOMBIA</t>
  </si>
  <si>
    <t>20236211410000011E</t>
  </si>
  <si>
    <t>CONTRATAR EL SERVICIO INTEGRAL DE ASEO Y CAFETERIA PARA LA SEDE 1: PCM PUERTO INÍRIDA, REGION 18 DE LA UNIDAD ADMINISTRATIVA ESPECIAL MIGRACIÓN COLOMBIA</t>
  </si>
  <si>
    <t>20236211410000010E</t>
  </si>
  <si>
    <t>CONTRATAR EL SERVICIO INTEGRAL DE ASEO Y CAFETERIA PARA LA SEDE 1: CFSM PUERTO CARREÑO. REGION 16 DE LA UNIDAD ADMINISTRATIVA ESPECIAL MIGRACIÓN COLOMBIA</t>
  </si>
  <si>
    <t>AREA DE LA  NECESIDAD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</si>
</sst>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quot;$&quot;\ * #,##0_-;\-&quot;$&quot;\ * #,##0_-;_-&quot;$&quot;\ * &quot;-&quot;_-;_-@_-"/>
    <numFmt numFmtId="41" formatCode="_-* #,##0_-;\-* #,##0_-;_-* &quot;-&quot;_-;_-@_-"/>
    <numFmt numFmtId="164" formatCode="_-&quot;$&quot;* #,##0.00_-;\-&quot;$&quot;* #,##0.00_-;_-&quot;$&quot;* &quot;-&quot;??_-;_-@_-"/>
    <numFmt numFmtId="165" formatCode="yyyy/mm/dd"/>
    <numFmt numFmtId="166" formatCode="_(* #,##0.00_);_(* \(#,##0.00\);_(* &quot;-&quot;??_);_(@_)"/>
    <numFmt numFmtId="167" formatCode="_(&quot;$&quot;* #,##0.00_);_(&quot;$&quot;* \(#,##0.00\);_(&quot;$&quot;* &quot;-&quot;??_);_(@_)"/>
    <numFmt numFmtId="168" formatCode="_-&quot;$&quot;\ * #,##0.00_-;\-&quot;$&quot;\ * #,##0.00_-;_-&quot;$&quot;\ * &quot;-&quot;_-;_-@_-"/>
  </numFmts>
  <fonts count="9" x14ac:knownFonts="1">
    <font>
      <sz val="11"/>
      <color theme="1"/>
      <name val="Calibri"/>
      <family val="2"/>
      <scheme val="minor"/>
    </font>
    <font>
      <sz val="11"/>
      <color theme="1"/>
      <name val="Calibri"/>
      <family val="2"/>
      <scheme val="minor"/>
    </font>
    <font>
      <sz val="11"/>
      <color theme="1" tint="0.14999847407452621"/>
      <name val="Calibri"/>
      <family val="2"/>
      <scheme val="minor"/>
    </font>
    <font>
      <sz val="11"/>
      <color theme="1"/>
      <name val="Calibri"/>
      <scheme val="minor"/>
    </font>
    <font>
      <sz val="11"/>
      <color theme="1" tint="0.14999847407452621"/>
      <name val="Calibri"/>
      <scheme val="minor"/>
    </font>
    <font>
      <sz val="11"/>
      <name val="Calibri"/>
      <family val="2"/>
      <scheme val="minor"/>
    </font>
    <font>
      <sz val="11"/>
      <color rgb="FFFF0000"/>
      <name val="Calibri"/>
      <family val="2"/>
      <scheme val="minor"/>
    </font>
    <font>
      <u/>
      <sz val="11"/>
      <color theme="10"/>
      <name val="Calibri"/>
      <family val="2"/>
      <scheme val="minor"/>
    </font>
    <font>
      <sz val="11"/>
      <color theme="10"/>
      <name val="Calibri"/>
      <family val="2"/>
      <scheme val="minor"/>
    </font>
  </fonts>
  <fills count="12">
    <fill>
      <patternFill patternType="none"/>
    </fill>
    <fill>
      <patternFill patternType="gray125"/>
    </fill>
    <fill>
      <patternFill patternType="solid">
        <fgColor theme="0"/>
        <bgColor indexed="64"/>
      </patternFill>
    </fill>
    <fill>
      <patternFill patternType="solid">
        <fgColor indexed="9"/>
      </patternFill>
    </fill>
    <fill>
      <patternFill patternType="solid">
        <fgColor theme="5" tint="0.39997558519241921"/>
        <bgColor indexed="64"/>
      </patternFill>
    </fill>
    <fill>
      <patternFill patternType="solid">
        <fgColor theme="8" tint="0.39997558519241921"/>
        <bgColor indexed="64"/>
      </patternFill>
    </fill>
    <fill>
      <patternFill patternType="solid">
        <fgColor indexed="9"/>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theme="0"/>
        <bgColor theme="4" tint="0.79998168889431442"/>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theme="4" tint="0.39997558519241921"/>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theme="4" tint="0.39997558519241921"/>
      </bottom>
      <diagonal/>
    </border>
  </borders>
  <cellStyleXfs count="13">
    <xf numFmtId="0" fontId="0" fillId="0" borderId="0"/>
    <xf numFmtId="42" fontId="1" fillId="0" borderId="0" applyFont="0" applyFill="0" applyBorder="0" applyAlignment="0" applyProtection="0"/>
    <xf numFmtId="0" fontId="1" fillId="0" borderId="0"/>
    <xf numFmtId="0" fontId="1" fillId="0" borderId="0"/>
    <xf numFmtId="42"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7" fillId="0" borderId="0" applyNumberFormat="0" applyFill="0" applyBorder="0" applyAlignment="0" applyProtection="0"/>
  </cellStyleXfs>
  <cellXfs count="137">
    <xf numFmtId="0" fontId="0" fillId="0" borderId="0" xfId="0"/>
    <xf numFmtId="0" fontId="0" fillId="2" borderId="1" xfId="0" applyFill="1" applyBorder="1" applyAlignment="1">
      <alignment horizontal="center"/>
    </xf>
    <xf numFmtId="42" fontId="0" fillId="2" borderId="1" xfId="0" applyNumberFormat="1"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xf>
    <xf numFmtId="0" fontId="0" fillId="0" borderId="0" xfId="0" pivotButton="1"/>
    <xf numFmtId="0" fontId="0" fillId="0" borderId="0" xfId="0" applyAlignment="1">
      <alignment horizontal="left"/>
    </xf>
    <xf numFmtId="165" fontId="0" fillId="3" borderId="1" xfId="0" applyNumberFormat="1" applyFill="1" applyBorder="1" applyAlignment="1" applyProtection="1">
      <alignment horizontal="center" vertical="center"/>
      <protection locked="0"/>
    </xf>
    <xf numFmtId="1" fontId="0" fillId="2" borderId="1" xfId="0" applyNumberFormat="1" applyFill="1" applyBorder="1" applyAlignment="1">
      <alignment horizontal="center"/>
    </xf>
    <xf numFmtId="0" fontId="2" fillId="5"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42" fontId="2" fillId="4" borderId="5" xfId="0" applyNumberFormat="1" applyFont="1" applyFill="1" applyBorder="1" applyAlignment="1">
      <alignment horizontal="center" vertical="center" wrapText="1"/>
    </xf>
    <xf numFmtId="14" fontId="2" fillId="4" borderId="5" xfId="0" applyNumberFormat="1" applyFont="1" applyFill="1" applyBorder="1" applyAlignment="1">
      <alignment horizontal="center" vertical="center" wrapText="1"/>
    </xf>
    <xf numFmtId="42" fontId="2" fillId="4" borderId="5" xfId="1" applyFont="1" applyFill="1" applyBorder="1" applyAlignment="1">
      <alignment horizontal="center" vertical="center" wrapText="1"/>
    </xf>
    <xf numFmtId="14" fontId="2" fillId="4" borderId="8" xfId="0" applyNumberFormat="1"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2" borderId="2" xfId="0" applyFill="1" applyBorder="1" applyAlignment="1">
      <alignment horizontal="center" wrapText="1"/>
    </xf>
    <xf numFmtId="165" fontId="0" fillId="3" borderId="1" xfId="0" applyNumberFormat="1" applyFill="1" applyBorder="1" applyAlignment="1" applyProtection="1">
      <alignment horizontal="center" vertical="center" wrapText="1"/>
      <protection locked="0"/>
    </xf>
    <xf numFmtId="42"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1" fontId="0" fillId="2" borderId="1" xfId="0" applyNumberFormat="1" applyFill="1" applyBorder="1" applyAlignment="1">
      <alignment horizontal="center" wrapText="1"/>
    </xf>
    <xf numFmtId="42" fontId="0" fillId="2" borderId="1" xfId="1" applyFont="1" applyFill="1" applyBorder="1" applyAlignment="1">
      <alignment horizontal="center" wrapText="1"/>
    </xf>
    <xf numFmtId="0" fontId="0" fillId="2" borderId="3" xfId="0" applyFill="1" applyBorder="1" applyAlignment="1">
      <alignment horizontal="center" wrapText="1"/>
    </xf>
    <xf numFmtId="0" fontId="0" fillId="2" borderId="1" xfId="8" applyNumberFormat="1" applyFont="1" applyFill="1" applyBorder="1" applyAlignment="1">
      <alignment horizontal="center" wrapText="1"/>
    </xf>
    <xf numFmtId="0" fontId="0" fillId="0" borderId="1" xfId="0" applyBorder="1" applyAlignment="1">
      <alignment horizontal="center" wrapText="1"/>
    </xf>
    <xf numFmtId="0" fontId="0" fillId="2" borderId="7" xfId="0" applyFill="1" applyBorder="1" applyAlignment="1">
      <alignment horizontal="center" wrapText="1"/>
    </xf>
    <xf numFmtId="165" fontId="0" fillId="6" borderId="1" xfId="0" applyNumberFormat="1" applyFill="1" applyBorder="1" applyAlignment="1" applyProtection="1">
      <alignment horizontal="center" vertical="center" wrapText="1"/>
      <protection locked="0"/>
    </xf>
    <xf numFmtId="14" fontId="0" fillId="0" borderId="1" xfId="0" applyNumberFormat="1" applyBorder="1" applyAlignment="1">
      <alignment horizontal="center" wrapText="1"/>
    </xf>
    <xf numFmtId="42" fontId="0" fillId="0" borderId="1" xfId="0" applyNumberFormat="1" applyBorder="1" applyAlignment="1">
      <alignment horizontal="center" wrapText="1"/>
    </xf>
    <xf numFmtId="0" fontId="0" fillId="7" borderId="1" xfId="0" applyFill="1" applyBorder="1" applyAlignment="1">
      <alignment horizontal="center" wrapText="1"/>
    </xf>
    <xf numFmtId="0" fontId="0" fillId="2" borderId="4" xfId="0" applyFill="1" applyBorder="1" applyAlignment="1">
      <alignment horizontal="center"/>
    </xf>
    <xf numFmtId="0" fontId="4" fillId="8" borderId="4" xfId="0" applyFont="1" applyFill="1" applyBorder="1" applyAlignment="1">
      <alignment horizontal="center" vertical="center" wrapText="1"/>
    </xf>
    <xf numFmtId="0" fontId="0" fillId="0" borderId="1" xfId="0" applyBorder="1"/>
    <xf numFmtId="0" fontId="0" fillId="0" borderId="3" xfId="0" applyBorder="1"/>
    <xf numFmtId="0" fontId="0" fillId="0" borderId="6" xfId="0" applyBorder="1"/>
    <xf numFmtId="14" fontId="0" fillId="2" borderId="1" xfId="0" applyNumberFormat="1" applyFill="1" applyBorder="1" applyAlignment="1">
      <alignment horizontal="center"/>
    </xf>
    <xf numFmtId="165" fontId="0" fillId="6" borderId="1" xfId="0" applyNumberFormat="1" applyFill="1" applyBorder="1" applyAlignment="1" applyProtection="1">
      <alignment horizontal="center" vertical="center"/>
      <protection locked="0"/>
    </xf>
    <xf numFmtId="0" fontId="0" fillId="0" borderId="5" xfId="0" applyBorder="1"/>
    <xf numFmtId="0" fontId="0" fillId="9" borderId="1" xfId="0" applyFill="1" applyBorder="1" applyAlignment="1">
      <alignment horizontal="center"/>
    </xf>
    <xf numFmtId="0" fontId="0" fillId="0" borderId="0" xfId="0" applyAlignment="1">
      <alignment horizontal="center"/>
    </xf>
    <xf numFmtId="0" fontId="0" fillId="9" borderId="0" xfId="0" applyFill="1" applyAlignment="1">
      <alignment horizontal="center"/>
    </xf>
    <xf numFmtId="0" fontId="0" fillId="2" borderId="1" xfId="0" applyFill="1" applyBorder="1" applyAlignment="1">
      <alignment horizontal="center" vertical="center"/>
    </xf>
    <xf numFmtId="0" fontId="0" fillId="0" borderId="4" xfId="0" applyBorder="1" applyAlignment="1">
      <alignment horizontal="center"/>
    </xf>
    <xf numFmtId="0" fontId="0" fillId="0" borderId="2" xfId="0" applyBorder="1" applyAlignment="1">
      <alignment horizontal="center"/>
    </xf>
    <xf numFmtId="0" fontId="0" fillId="0" borderId="2" xfId="0" applyBorder="1" applyAlignment="1">
      <alignment horizontal="center" wrapText="1"/>
    </xf>
    <xf numFmtId="165" fontId="0" fillId="0" borderId="1" xfId="0" applyNumberFormat="1" applyBorder="1" applyAlignment="1" applyProtection="1">
      <alignment horizontal="center" vertical="center" wrapText="1"/>
      <protection locked="0"/>
    </xf>
    <xf numFmtId="1" fontId="0" fillId="0" borderId="1" xfId="0" applyNumberFormat="1" applyBorder="1" applyAlignment="1">
      <alignment horizontal="center" wrapText="1"/>
    </xf>
    <xf numFmtId="0" fontId="0" fillId="0" borderId="3" xfId="0" applyBorder="1" applyAlignment="1">
      <alignment horizontal="center" wrapText="1"/>
    </xf>
    <xf numFmtId="42" fontId="0" fillId="0" borderId="1" xfId="1" applyFont="1" applyFill="1" applyBorder="1" applyAlignment="1">
      <alignment horizontal="center" wrapText="1"/>
    </xf>
    <xf numFmtId="0" fontId="0" fillId="2" borderId="1" xfId="0" applyNumberFormat="1" applyFill="1" applyBorder="1" applyAlignment="1">
      <alignment horizontal="center"/>
    </xf>
    <xf numFmtId="165" fontId="0" fillId="2" borderId="1" xfId="0" applyNumberFormat="1" applyFill="1" applyBorder="1" applyAlignment="1" applyProtection="1">
      <alignment horizontal="center" vertical="center" wrapText="1"/>
      <protection locked="0"/>
    </xf>
    <xf numFmtId="165" fontId="0" fillId="2" borderId="1" xfId="0" applyNumberFormat="1" applyFill="1" applyBorder="1" applyAlignment="1" applyProtection="1">
      <alignment horizontal="center" vertical="center"/>
      <protection locked="0"/>
    </xf>
    <xf numFmtId="0" fontId="0" fillId="2" borderId="2" xfId="0" applyNumberFormat="1" applyFill="1" applyBorder="1" applyAlignment="1">
      <alignment horizontal="center"/>
    </xf>
    <xf numFmtId="0" fontId="0" fillId="0" borderId="4" xfId="0" applyFill="1" applyBorder="1" applyAlignment="1">
      <alignment horizontal="center"/>
    </xf>
    <xf numFmtId="0" fontId="0" fillId="0" borderId="2" xfId="0" applyNumberFormat="1" applyFill="1" applyBorder="1" applyAlignment="1">
      <alignment horizontal="center"/>
    </xf>
    <xf numFmtId="0" fontId="0" fillId="0" borderId="2" xfId="0" applyFill="1"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horizontal="center" wrapText="1"/>
    </xf>
    <xf numFmtId="165" fontId="0" fillId="0" borderId="1" xfId="0" applyNumberFormat="1" applyFill="1" applyBorder="1" applyAlignment="1" applyProtection="1">
      <alignment horizontal="center" vertical="center" wrapText="1"/>
      <protection locked="0"/>
    </xf>
    <xf numFmtId="42" fontId="0" fillId="0" borderId="1" xfId="0" applyNumberFormat="1" applyFill="1" applyBorder="1" applyAlignment="1">
      <alignment horizontal="center"/>
    </xf>
    <xf numFmtId="0" fontId="0" fillId="0" borderId="1" xfId="0" applyFill="1" applyBorder="1" applyAlignment="1">
      <alignment horizontal="center" vertical="center"/>
    </xf>
    <xf numFmtId="42" fontId="0" fillId="0" borderId="1" xfId="0" applyNumberFormat="1" applyFill="1" applyBorder="1" applyAlignment="1">
      <alignment horizontal="center" wrapText="1"/>
    </xf>
    <xf numFmtId="0" fontId="0" fillId="0" borderId="3" xfId="0" applyFill="1" applyBorder="1" applyAlignment="1">
      <alignment horizontal="center" wrapText="1"/>
    </xf>
    <xf numFmtId="14" fontId="0" fillId="0" borderId="1" xfId="0" applyNumberFormat="1" applyFill="1" applyBorder="1" applyAlignment="1">
      <alignment horizontal="center" wrapText="1"/>
    </xf>
    <xf numFmtId="14" fontId="0" fillId="0" borderId="1" xfId="0" applyNumberFormat="1" applyFill="1" applyBorder="1" applyAlignment="1">
      <alignment horizontal="center"/>
    </xf>
    <xf numFmtId="165" fontId="0" fillId="0" borderId="1" xfId="0" applyNumberFormat="1" applyFill="1" applyBorder="1" applyAlignment="1" applyProtection="1">
      <alignment horizontal="center" vertical="center"/>
      <protection locked="0"/>
    </xf>
    <xf numFmtId="1" fontId="0" fillId="0" borderId="1" xfId="0" applyNumberFormat="1" applyFill="1" applyBorder="1" applyAlignment="1">
      <alignment horizontal="center"/>
    </xf>
    <xf numFmtId="42" fontId="0" fillId="0" borderId="1" xfId="0" applyNumberFormat="1" applyFill="1" applyBorder="1" applyAlignment="1">
      <alignment horizontal="center" vertical="center"/>
    </xf>
    <xf numFmtId="0" fontId="0" fillId="10" borderId="4" xfId="0" applyFill="1" applyBorder="1" applyAlignment="1">
      <alignment horizontal="center"/>
    </xf>
    <xf numFmtId="0" fontId="0" fillId="10" borderId="2" xfId="0" applyNumberFormat="1" applyFill="1" applyBorder="1" applyAlignment="1">
      <alignment horizontal="center"/>
    </xf>
    <xf numFmtId="0" fontId="0" fillId="10" borderId="2" xfId="0" applyFill="1" applyBorder="1" applyAlignment="1">
      <alignment horizontal="center" wrapText="1"/>
    </xf>
    <xf numFmtId="0" fontId="0" fillId="10" borderId="1" xfId="0" applyFill="1" applyBorder="1" applyAlignment="1">
      <alignment horizontal="center"/>
    </xf>
    <xf numFmtId="0" fontId="0" fillId="10" borderId="1" xfId="0" applyFill="1" applyBorder="1" applyAlignment="1">
      <alignment horizontal="center" wrapText="1"/>
    </xf>
    <xf numFmtId="165" fontId="0" fillId="10" borderId="1" xfId="0" applyNumberFormat="1" applyFill="1" applyBorder="1" applyAlignment="1" applyProtection="1">
      <alignment horizontal="center" vertical="center" wrapText="1"/>
      <protection locked="0"/>
    </xf>
    <xf numFmtId="42" fontId="0" fillId="10" borderId="1" xfId="0" applyNumberFormat="1" applyFill="1" applyBorder="1" applyAlignment="1">
      <alignment horizontal="center"/>
    </xf>
    <xf numFmtId="0" fontId="0" fillId="10" borderId="1" xfId="0" applyFill="1" applyBorder="1" applyAlignment="1">
      <alignment horizontal="center" vertical="center"/>
    </xf>
    <xf numFmtId="1" fontId="0" fillId="10" borderId="1" xfId="0" applyNumberFormat="1" applyFill="1" applyBorder="1" applyAlignment="1">
      <alignment horizontal="center" wrapText="1"/>
    </xf>
    <xf numFmtId="42" fontId="0" fillId="10" borderId="1" xfId="0" applyNumberFormat="1" applyFill="1" applyBorder="1" applyAlignment="1">
      <alignment horizontal="center" wrapText="1"/>
    </xf>
    <xf numFmtId="0" fontId="0" fillId="10" borderId="1" xfId="0" applyFill="1" applyBorder="1" applyAlignment="1">
      <alignment horizontal="center" vertical="center" wrapText="1"/>
    </xf>
    <xf numFmtId="0" fontId="0" fillId="10" borderId="3" xfId="0" applyFill="1" applyBorder="1" applyAlignment="1">
      <alignment horizontal="center" wrapText="1"/>
    </xf>
    <xf numFmtId="0" fontId="0" fillId="10" borderId="2" xfId="0" applyFill="1" applyBorder="1" applyAlignment="1">
      <alignment horizontal="center"/>
    </xf>
    <xf numFmtId="0" fontId="0" fillId="10" borderId="7" xfId="0" applyFill="1" applyBorder="1" applyAlignment="1">
      <alignment horizontal="center" wrapText="1"/>
    </xf>
    <xf numFmtId="14" fontId="0" fillId="10" borderId="1" xfId="0" applyNumberFormat="1" applyFill="1" applyBorder="1" applyAlignment="1">
      <alignment horizontal="center" wrapText="1"/>
    </xf>
    <xf numFmtId="165" fontId="6" fillId="10" borderId="1" xfId="0" applyNumberFormat="1" applyFont="1" applyFill="1" applyBorder="1" applyAlignment="1" applyProtection="1">
      <alignment horizontal="center" vertical="center" wrapText="1"/>
      <protection locked="0"/>
    </xf>
    <xf numFmtId="0" fontId="6" fillId="10" borderId="1" xfId="0" applyFont="1" applyFill="1" applyBorder="1" applyAlignment="1">
      <alignment horizontal="center" wrapText="1"/>
    </xf>
    <xf numFmtId="0" fontId="5" fillId="10" borderId="1" xfId="0" applyFont="1" applyFill="1" applyBorder="1" applyAlignment="1">
      <alignment horizontal="center" wrapText="1"/>
    </xf>
    <xf numFmtId="14" fontId="0" fillId="10" borderId="1" xfId="0" applyNumberFormat="1" applyFill="1" applyBorder="1" applyAlignment="1">
      <alignment horizontal="center"/>
    </xf>
    <xf numFmtId="165" fontId="0" fillId="10" borderId="1" xfId="0" applyNumberFormat="1" applyFill="1" applyBorder="1" applyAlignment="1" applyProtection="1">
      <alignment horizontal="center" vertical="center"/>
      <protection locked="0"/>
    </xf>
    <xf numFmtId="1" fontId="0" fillId="10" borderId="1" xfId="0" applyNumberFormat="1" applyFill="1" applyBorder="1" applyAlignment="1">
      <alignment horizontal="center"/>
    </xf>
    <xf numFmtId="42" fontId="0" fillId="10" borderId="1" xfId="0" applyNumberFormat="1" applyFill="1" applyBorder="1" applyAlignment="1">
      <alignment horizontal="center" vertical="center"/>
    </xf>
    <xf numFmtId="42" fontId="3" fillId="10" borderId="1" xfId="1" applyFont="1" applyFill="1" applyBorder="1" applyAlignment="1">
      <alignment horizontal="center" wrapText="1"/>
    </xf>
    <xf numFmtId="42" fontId="1" fillId="10" borderId="1" xfId="1" applyFont="1" applyFill="1" applyBorder="1" applyAlignment="1">
      <alignment horizontal="center" wrapText="1"/>
    </xf>
    <xf numFmtId="42" fontId="0" fillId="10" borderId="1" xfId="1" applyFont="1" applyFill="1" applyBorder="1" applyAlignment="1">
      <alignment horizontal="center"/>
    </xf>
    <xf numFmtId="0" fontId="0" fillId="10" borderId="3" xfId="0" applyFill="1" applyBorder="1" applyAlignment="1">
      <alignment horizontal="center"/>
    </xf>
    <xf numFmtId="42" fontId="0" fillId="0" borderId="1" xfId="1" applyFont="1" applyFill="1" applyBorder="1" applyAlignment="1">
      <alignment horizontal="center"/>
    </xf>
    <xf numFmtId="0" fontId="0" fillId="0" borderId="3" xfId="0" applyFill="1" applyBorder="1" applyAlignment="1">
      <alignment horizontal="center"/>
    </xf>
    <xf numFmtId="42" fontId="1" fillId="0" borderId="1" xfId="1" applyFont="1" applyFill="1" applyBorder="1" applyAlignment="1">
      <alignment horizontal="center"/>
    </xf>
    <xf numFmtId="42" fontId="0" fillId="2" borderId="1" xfId="1" applyFont="1" applyFill="1" applyBorder="1" applyAlignment="1">
      <alignment horizontal="center"/>
    </xf>
    <xf numFmtId="42" fontId="1" fillId="2" borderId="1" xfId="1" applyFont="1" applyFill="1" applyBorder="1" applyAlignment="1">
      <alignment horizontal="center"/>
    </xf>
    <xf numFmtId="42" fontId="3" fillId="2" borderId="1" xfId="1" applyFont="1" applyFill="1" applyBorder="1" applyAlignment="1">
      <alignment horizontal="center" wrapText="1"/>
    </xf>
    <xf numFmtId="42" fontId="3" fillId="2" borderId="1" xfId="1" applyFont="1" applyFill="1" applyBorder="1" applyAlignment="1">
      <alignment horizontal="center"/>
    </xf>
    <xf numFmtId="42" fontId="3" fillId="10" borderId="1" xfId="1" applyFont="1" applyFill="1" applyBorder="1" applyAlignment="1">
      <alignment horizontal="center"/>
    </xf>
    <xf numFmtId="0" fontId="0" fillId="10" borderId="1" xfId="0" applyNumberFormat="1" applyFill="1" applyBorder="1" applyAlignment="1">
      <alignment horizontal="center"/>
    </xf>
    <xf numFmtId="0" fontId="0" fillId="2" borderId="1" xfId="0" applyFont="1" applyFill="1" applyBorder="1" applyAlignment="1">
      <alignment horizontal="center" wrapText="1"/>
    </xf>
    <xf numFmtId="42" fontId="0" fillId="2" borderId="7" xfId="0" applyNumberFormat="1" applyFill="1" applyBorder="1" applyAlignment="1">
      <alignment horizontal="center"/>
    </xf>
    <xf numFmtId="0" fontId="0" fillId="2" borderId="7" xfId="0" applyFill="1" applyBorder="1" applyAlignment="1">
      <alignment horizontal="center"/>
    </xf>
    <xf numFmtId="14" fontId="0" fillId="2" borderId="7" xfId="0" applyNumberFormat="1" applyFill="1" applyBorder="1" applyAlignment="1">
      <alignment horizontal="center"/>
    </xf>
    <xf numFmtId="0" fontId="0" fillId="2" borderId="7" xfId="0" applyNumberFormat="1" applyFill="1" applyBorder="1" applyAlignment="1">
      <alignment horizontal="center"/>
    </xf>
    <xf numFmtId="0" fontId="0" fillId="2" borderId="7" xfId="0" applyNumberFormat="1" applyFill="1" applyBorder="1" applyAlignment="1">
      <alignment horizontal="center" wrapText="1"/>
    </xf>
    <xf numFmtId="42" fontId="5" fillId="2" borderId="1" xfId="0" applyNumberFormat="1" applyFont="1" applyFill="1" applyBorder="1" applyAlignment="1">
      <alignment horizontal="center"/>
    </xf>
    <xf numFmtId="0" fontId="5" fillId="2" borderId="9" xfId="0" applyFont="1" applyFill="1" applyBorder="1" applyAlignment="1">
      <alignment horizontal="center"/>
    </xf>
    <xf numFmtId="0" fontId="5" fillId="2" borderId="2" xfId="0" applyNumberFormat="1" applyFont="1" applyFill="1" applyBorder="1" applyAlignment="1">
      <alignment horizontal="center"/>
    </xf>
    <xf numFmtId="0" fontId="5" fillId="2" borderId="1" xfId="0" applyFont="1" applyFill="1" applyBorder="1" applyAlignment="1">
      <alignment horizontal="center"/>
    </xf>
    <xf numFmtId="0" fontId="0" fillId="2" borderId="0" xfId="0" applyFill="1" applyAlignment="1">
      <alignment horizontal="center"/>
    </xf>
    <xf numFmtId="0" fontId="5" fillId="2" borderId="1" xfId="12" applyFont="1" applyFill="1" applyBorder="1" applyAlignment="1">
      <alignment horizontal="center"/>
    </xf>
    <xf numFmtId="0" fontId="5" fillId="2" borderId="11" xfId="0" applyFont="1" applyFill="1" applyBorder="1" applyAlignment="1">
      <alignment horizontal="center"/>
    </xf>
    <xf numFmtId="14" fontId="5" fillId="2" borderId="1" xfId="0" applyNumberFormat="1" applyFont="1" applyFill="1" applyBorder="1" applyAlignment="1">
      <alignment horizontal="center" wrapText="1"/>
    </xf>
    <xf numFmtId="0" fontId="5" fillId="11" borderId="1" xfId="0" applyFont="1" applyFill="1" applyBorder="1" applyAlignment="1">
      <alignment horizontal="center"/>
    </xf>
    <xf numFmtId="1" fontId="5" fillId="2" borderId="1" xfId="0" applyNumberFormat="1" applyFont="1" applyFill="1" applyBorder="1" applyAlignment="1">
      <alignment horizontal="center"/>
    </xf>
    <xf numFmtId="0" fontId="8" fillId="2" borderId="1" xfId="12" applyFont="1" applyFill="1" applyBorder="1" applyAlignment="1">
      <alignment horizontal="center"/>
    </xf>
    <xf numFmtId="168" fontId="5" fillId="2" borderId="1" xfId="0" applyNumberFormat="1" applyFont="1" applyFill="1" applyBorder="1" applyAlignment="1">
      <alignment horizontal="center"/>
    </xf>
    <xf numFmtId="1" fontId="0" fillId="2" borderId="7" xfId="0" applyNumberFormat="1" applyFill="1" applyBorder="1" applyAlignment="1">
      <alignment horizontal="center"/>
    </xf>
    <xf numFmtId="42" fontId="0" fillId="2" borderId="7" xfId="1" applyFont="1" applyFill="1" applyBorder="1" applyAlignment="1">
      <alignment horizontal="center"/>
    </xf>
    <xf numFmtId="0" fontId="0" fillId="2" borderId="10" xfId="0" applyFill="1" applyBorder="1" applyAlignment="1">
      <alignment horizontal="center"/>
    </xf>
    <xf numFmtId="167" fontId="5" fillId="2" borderId="1" xfId="0" applyNumberFormat="1" applyFont="1" applyFill="1" applyBorder="1" applyAlignment="1">
      <alignment horizontal="center"/>
    </xf>
    <xf numFmtId="42" fontId="0" fillId="2" borderId="1" xfId="0" applyNumberFormat="1" applyFill="1" applyBorder="1" applyAlignment="1">
      <alignment horizontal="center" vertical="top" wrapText="1"/>
    </xf>
    <xf numFmtId="0" fontId="0" fillId="0" borderId="0" xfId="0" applyNumberFormat="1"/>
    <xf numFmtId="0" fontId="0" fillId="0" borderId="0" xfId="0" applyBorder="1" applyAlignment="1">
      <alignment horizontal="center" wrapText="1"/>
    </xf>
    <xf numFmtId="42" fontId="0" fillId="0" borderId="0" xfId="0" applyNumberFormat="1" applyBorder="1" applyAlignment="1">
      <alignment horizontal="center" wrapText="1"/>
    </xf>
    <xf numFmtId="14" fontId="0" fillId="0" borderId="0" xfId="0" applyNumberFormat="1" applyBorder="1" applyAlignment="1">
      <alignment horizontal="center" wrapText="1"/>
    </xf>
    <xf numFmtId="42" fontId="0" fillId="0" borderId="0" xfId="1" applyFont="1" applyBorder="1" applyAlignment="1">
      <alignment horizontal="center" wrapText="1"/>
    </xf>
    <xf numFmtId="0" fontId="5" fillId="2" borderId="1" xfId="0" applyNumberFormat="1" applyFont="1" applyFill="1" applyBorder="1" applyAlignment="1">
      <alignment horizontal="center"/>
    </xf>
    <xf numFmtId="0" fontId="0" fillId="2" borderId="0" xfId="0" applyFill="1" applyBorder="1" applyAlignment="1">
      <alignment horizontal="center" wrapText="1"/>
    </xf>
    <xf numFmtId="0" fontId="2" fillId="2" borderId="0" xfId="0" applyFont="1" applyFill="1" applyBorder="1" applyAlignment="1">
      <alignment horizontal="center" vertical="center" wrapText="1"/>
    </xf>
    <xf numFmtId="0" fontId="0" fillId="2" borderId="0" xfId="0" applyFill="1" applyBorder="1" applyAlignment="1">
      <alignment horizontal="center"/>
    </xf>
  </cellXfs>
  <cellStyles count="13">
    <cellStyle name="Hipervínculo" xfId="12" builtinId="8"/>
    <cellStyle name="Millares [0]" xfId="8" builtinId="6"/>
    <cellStyle name="Millares 2 3" xfId="11"/>
    <cellStyle name="Moneda [0]" xfId="1" builtinId="7"/>
    <cellStyle name="Moneda [0] 9" xfId="4"/>
    <cellStyle name="Moneda 5 4 2" xfId="7"/>
    <cellStyle name="Moneda 8" xfId="6"/>
    <cellStyle name="Normal" xfId="0" builtinId="0"/>
    <cellStyle name="Normal 11" xfId="2"/>
    <cellStyle name="Normal 11 2" xfId="10"/>
    <cellStyle name="Normal 4 6 4 2 2" xfId="9"/>
    <cellStyle name="Normal 4 9" xfId="5"/>
    <cellStyle name="Normal 7 4 2" xfId="3"/>
  </cellStyles>
  <dxfs count="79">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yyyy/mm/dd"/>
      <fill>
        <patternFill patternType="solid">
          <fgColor indexed="64"/>
          <bgColor indexed="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dxf>
    <dxf>
      <border outline="0">
        <bottom style="thin">
          <color indexed="64"/>
        </bottom>
      </border>
    </dxf>
    <dxf>
      <font>
        <strike val="0"/>
        <outline val="0"/>
        <shadow val="0"/>
        <u val="none"/>
        <vertAlign val="baseline"/>
        <sz val="11"/>
        <color theme="1" tint="0.14999847407452621"/>
        <name val="Calibri"/>
        <scheme val="minor"/>
      </font>
      <fill>
        <patternFill patternType="solid">
          <fgColor indexed="64"/>
          <bgColor theme="5" tint="0.39997558519241921"/>
        </patternFill>
      </fill>
      <alignment horizontal="center" vertical="center" textRotation="0" wrapText="1" indent="0" justifyLastLine="0" shrinkToFit="0" readingOrder="0"/>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pivotCacheDefinition" Target="pivotCache/pivotCacheDefinition2.xml"/><Relationship Id="rId10" Type="http://schemas.openxmlformats.org/officeDocument/2006/relationships/externalLink" Target="externalLinks/externalLink7.xml"/><Relationship Id="rId19"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pivotCacheDefinition" Target="pivotCache/pivotCacheDefinition1.xml"/></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0</xdr:rowOff>
    </xdr:from>
    <xdr:ext cx="156318" cy="85725"/>
    <xdr:sp macro="" textlink="">
      <xdr:nvSpPr>
        <xdr:cNvPr id="5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4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6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5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6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6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6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7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6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8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6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9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A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B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C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D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E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F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0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1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2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7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3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4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5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6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7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8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9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A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B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C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D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9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E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9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F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9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0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9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1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9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2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9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3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20FEBRERO%202023%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20Marzo%20-%202023%20-%20DAYANNA%20PRIETO%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20Febrero%20-%202023%20-%20DAYANNA%20PRIET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1049617134c/Downloads/Diana%20Dur&#225;n%20-%20informe%20gestion%20contractual%20marzo-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marzo%202023%2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alejandraarcos/Library/Containers/com.microsoft.Excel/Data/Documents/C:/Users/1049617134c/Downloads/Informe%20gestion%20contractual%20-%20Febrero%20-%202023%20-%20DAYANNA%20PRIET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lejandraarcos/Library/Containers/com.microsoft.Excel/Data/Documents/C:/Users/1049617134c/Downloads/Consolidado%20informe%20gestion%20contractual%202023%20FEBRERO%202023%20(1).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REPORTE%20PROCESOS%20%20FEBRERO%20DE%20%20202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alejandraarcos/Library/Containers/com.microsoft.Excel/Data/Documents/C:/Users/1049617134c/Downloads/Consolidado%20informe%20gestion%20contractual%202023%20FEBRERO%202023%20(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1049617134c/Downloads/Copia%20de%20Consolidado%20informe%20gestion%20contractual%202023%20MARZO%20%202023%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 val="Informe gestion contractual - M"/>
    </sheetNames>
    <sheetDataSet>
      <sheetData sheetId="0" refreshError="1"/>
      <sheetData sheetId="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 val="Informe gestion contractual - F"/>
    </sheetNames>
    <sheetDataSet>
      <sheetData sheetId="0" refreshError="1"/>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 val="Diana Durán - informe gestion c"/>
    </sheetNames>
    <sheetDataSet>
      <sheetData sheetId="0"/>
      <sheetData sheetId="1"/>
      <sheetData sheetId="2"/>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 val="informe gestion contractual mar"/>
    </sheetNames>
    <sheetDataSet>
      <sheetData sheetId="0" refreshError="1"/>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s>
    <sheetDataSet>
      <sheetData sheetId="0"/>
      <sheetData sheetId="1"/>
      <sheetData sheetId="2"/>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lejandra Maria Arcos Medina" refreshedDate="45029.516235416668" createdVersion="6" refreshedVersion="6" minRefreshableVersion="3" recordCount="168">
  <cacheSource type="worksheet">
    <worksheetSource ref="A1:BV169" sheet="Contratación 2023"/>
  </cacheSource>
  <cacheFields count="74">
    <cacheField name="ENTIDAD" numFmtId="0">
      <sharedItems/>
    </cacheField>
    <cacheField name="NIT" numFmtId="0">
      <sharedItems/>
    </cacheField>
    <cacheField name="PLATAFORMA" numFmtId="0">
      <sharedItems/>
    </cacheField>
    <cacheField name="CONSECUTIVO PAABS EXCEL Y ESTUDIOS PREVIOS " numFmtId="0">
      <sharedItems containsMixedTypes="1" containsNumber="1" containsInteger="1" minValue="1" maxValue="282"/>
    </cacheField>
    <cacheField name="PROFESIONAL ENCARGADO" numFmtId="0">
      <sharedItems/>
    </cacheField>
    <cacheField name="EXPEDIENTE" numFmtId="0">
      <sharedItems/>
    </cacheField>
    <cacheField name="N°PROCESO EN SECOP / No. EVENTO " numFmtId="0">
      <sharedItems containsMixedTypes="1" containsNumber="1" containsInteger="1" minValue="101228" maxValue="183441"/>
    </cacheField>
    <cacheField name="MES" numFmtId="0">
      <sharedItems count="3">
        <s v="Enero"/>
        <s v="Febrero"/>
        <s v="Marzo"/>
      </sharedItems>
    </cacheField>
    <cacheField name="FECHA PUBLICACION PROCESO SECOP II-TIENDA VIRTUAL" numFmtId="0">
      <sharedItems containsSemiMixedTypes="0" containsNonDate="0" containsDate="1" containsString="0" minDate="2023-01-11T00:00:00" maxDate="2023-04-01T00:00:00" count="50">
        <d v="2023-01-13T00:00:00"/>
        <d v="2023-01-19T00:00:00"/>
        <d v="2023-01-18T00:00:00"/>
        <d v="2023-01-20T00:00:00"/>
        <d v="2023-01-17T00:00:00"/>
        <d v="2023-01-16T00:00:00"/>
        <d v="2023-01-31T00:00:00"/>
        <d v="2023-01-11T00:00:00"/>
        <d v="2023-01-25T00:00:00"/>
        <d v="2023-01-12T00:00:00"/>
        <d v="2023-01-24T00:00:00"/>
        <d v="2023-01-23T00:00:00"/>
        <d v="2023-01-27T00:00:00"/>
        <d v="2023-01-26T00:00:00"/>
        <d v="2023-01-30T00:00:00"/>
        <d v="2023-02-24T00:00:00"/>
        <d v="2023-02-09T00:00:00"/>
        <d v="2023-02-27T00:00:00"/>
        <d v="2023-02-28T00:00:00"/>
        <d v="2023-02-17T00:00:00"/>
        <d v="2023-02-22T00:00:00"/>
        <d v="2023-02-16T00:00:00"/>
        <d v="2023-02-10T00:00:00"/>
        <d v="2023-02-06T00:00:00"/>
        <d v="2023-02-15T00:00:00"/>
        <d v="2023-02-23T00:00:00"/>
        <d v="2023-02-21T00:00:00"/>
        <d v="2023-02-13T00:00:00"/>
        <d v="2023-02-14T00:00:00"/>
        <d v="2023-02-20T00:00:00"/>
        <d v="2023-03-31T00:00:00"/>
        <d v="2023-03-29T00:00:00"/>
        <d v="2023-03-23T00:00:00"/>
        <d v="2023-03-02T00:00:00"/>
        <d v="2023-03-10T00:00:00"/>
        <d v="2023-03-30T00:00:00"/>
        <d v="2023-03-14T00:00:00"/>
        <d v="2023-03-03T00:00:00"/>
        <d v="2023-03-13T00:00:00"/>
        <d v="2023-03-22T00:00:00"/>
        <d v="2023-03-07T00:00:00"/>
        <d v="2023-03-17T00:00:00"/>
        <d v="2023-03-28T00:00:00"/>
        <d v="2023-03-08T00:00:00"/>
        <d v="2023-03-09T00:00:00"/>
        <d v="2023-03-01T00:00:00"/>
        <d v="2023-03-21T00:00:00"/>
        <d v="2023-03-16T00:00:00"/>
        <d v="2023-03-24T00:00:00"/>
        <d v="2023-03-15T00:00:00"/>
      </sharedItems>
    </cacheField>
    <cacheField name="MODALIDAD" numFmtId="0">
      <sharedItems/>
    </cacheField>
    <cacheField name="CAUSAL" numFmtId="0">
      <sharedItems/>
    </cacheField>
    <cacheField name="AREA DE LA  NECESiDAD" numFmtId="0">
      <sharedItems count="28">
        <s v="Subdirección Administrativa y Financiera"/>
        <s v="Subdireccion de Control Migratorio"/>
        <s v="Oficina de Tecnología de la Informacion"/>
        <s v="Oficina de Comunicaciones "/>
        <s v="Dirección General"/>
        <s v="Oficina Asesora de Planeación"/>
        <s v="Oficina Asesora Jurídica"/>
        <s v="Secretaria General"/>
        <s v="Subdirección de Verificación Migratoria"/>
        <s v="oficina tecnologias de la informacion"/>
        <s v="oficina asesora juridica"/>
        <s v="oficina  de  comunicaciones "/>
        <s v="subdireccion talento humano"/>
        <s v="Grupo de Archivo y Correspondencia"/>
        <s v="Sub. Adm y financiera - Grupo Administrativo"/>
        <s v="Subdirección de Control Migratorio"/>
        <s v="Grupo de Archivo y Correspondencia - Tecnología"/>
        <s v="Subdirección de Extranjeria"/>
        <s v="Subdirección Administrativa y Financiera - Grupo Administrativo"/>
        <s v="CONTROL INTERNO DISCIPLINARIO"/>
        <s v="Subdireccion de Talento Humano"/>
        <s v="SUBDIRECCION  TALENTO HUMANO "/>
        <s v="SUBDIRECCIÃN DE CONTROL DISCIPLINARIO INTERNO"/>
        <s v="SUBDIRECCION ADMINISTRATIVA Y FINANCIERA "/>
        <s v="Subdirección de Talento Humano"/>
        <s v="Grupo de Bienestar Social y Salud Ocupacional"/>
        <s v="Oficina Tecnología de la Información"/>
        <s v="Subdirección de Talento Humano – Grupo de Pasajes y Viáticos"/>
      </sharedItems>
    </cacheField>
    <cacheField name="OBJETO" numFmtId="0">
      <sharedItems longText="1"/>
    </cacheField>
    <cacheField name="CODIGO UNSCSP" numFmtId="0">
      <sharedItems containsBlank="1" containsMixedTypes="1" containsNumber="1" containsInteger="1" minValue="432332" maxValue="92121500"/>
    </cacheField>
    <cacheField name="NOMBRE DE CODIGO" numFmtId="0">
      <sharedItems containsBlank="1" longText="1"/>
    </cacheField>
    <cacheField name="VALOR PROCESO EN EL PAABS SECOP II" numFmtId="0">
      <sharedItems containsSemiMixedTypes="0" containsString="0" containsNumber="1" minValue="950000" maxValue="10994809613"/>
    </cacheField>
    <cacheField name="VALOR PROCESO  ESTUDIOS PREVIOS " numFmtId="0">
      <sharedItems containsSemiMixedTypes="0" containsString="0" containsNumber="1" minValue="838000" maxValue="10222636747"/>
    </cacheField>
    <cacheField name="CDP" numFmtId="0">
      <sharedItems containsBlank="1" containsMixedTypes="1" containsNumber="1" containsInteger="1" minValue="4223" maxValue="31223"/>
    </cacheField>
    <cacheField name="RUBRO" numFmtId="0">
      <sharedItems containsBlank="1"/>
    </cacheField>
    <cacheField name="ETAPA" numFmtId="0">
      <sharedItems/>
    </cacheField>
    <cacheField name="ESTADO" numFmtId="0">
      <sharedItems containsBlank="1"/>
    </cacheField>
    <cacheField name="RESOLUCION DECLARACTORIA DESIERTO" numFmtId="0">
      <sharedItems containsBlank="1" containsMixedTypes="1" containsNumber="1" containsInteger="1" minValue="226" maxValue="342"/>
    </cacheField>
    <cacheField name="N° DE CONTRATO CELEBRADO" numFmtId="0">
      <sharedItems containsBlank="1" containsMixedTypes="1" containsNumber="1" containsInteger="1" minValue="106790" maxValue="106795"/>
    </cacheField>
    <cacheField name="MES2" numFmtId="0">
      <sharedItems containsBlank="1"/>
    </cacheField>
    <cacheField name="FECHA DE FIRMA CONTRATO" numFmtId="0">
      <sharedItems containsDate="1" containsBlank="1" containsMixedTypes="1" minDate="2023-01-13T00:00:00" maxDate="2056-05-24T00:00:00"/>
    </cacheField>
    <cacheField name="TIPO DE CONTRATO" numFmtId="0">
      <sharedItems containsBlank="1"/>
    </cacheField>
    <cacheField name="OTRO TIPO DE CONTRATO" numFmtId="0">
      <sharedItems containsNonDate="0" containsString="0" containsBlank="1"/>
    </cacheField>
    <cacheField name="REGIONAL" numFmtId="0">
      <sharedItems containsBlank="1"/>
    </cacheField>
    <cacheField name="_x000a_LUGAR DE EJECUCION_x000a_" numFmtId="0">
      <sharedItems containsBlank="1"/>
    </cacheField>
    <cacheField name="CONTRATISTA" numFmtId="0">
      <sharedItems containsBlank="1"/>
    </cacheField>
    <cacheField name="IDENTIFICACION" numFmtId="0">
      <sharedItems containsBlank="1" containsMixedTypes="1" containsNumber="1" containsInteger="1" minValue="2231695" maxValue="8002374121"/>
    </cacheField>
    <cacheField name="DV" numFmtId="0">
      <sharedItems containsBlank="1" containsMixedTypes="1" containsNumber="1" containsInteger="1" minValue="1" maxValue="9"/>
    </cacheField>
    <cacheField name="PROFESIÓN" numFmtId="0">
      <sharedItems containsBlank="1"/>
    </cacheField>
    <cacheField name="MYPIME" numFmtId="0">
      <sharedItems containsBlank="1"/>
    </cacheField>
    <cacheField name="CLASIFICACION" numFmtId="0">
      <sharedItems containsBlank="1"/>
    </cacheField>
    <cacheField name="TIPO DE ORGANIZACIÓN" numFmtId="0">
      <sharedItems containsBlank="1"/>
    </cacheField>
    <cacheField name="FECHA DE NACIMIENTO" numFmtId="0">
      <sharedItems containsDate="1" containsBlank="1" containsMixedTypes="1" minDate="1962-07-29T00:00:00" maxDate="2001-02-09T00:00:00"/>
    </cacheField>
    <cacheField name="EDAD" numFmtId="0">
      <sharedItems containsBlank="1" containsMixedTypes="1" containsNumber="1" containsInteger="1" minValue="25" maxValue="123"/>
    </cacheField>
    <cacheField name="N° RP" numFmtId="0">
      <sharedItems containsBlank="1" containsMixedTypes="1" containsNumber="1" containsInteger="1" minValue="13723" maxValue="65523"/>
    </cacheField>
    <cacheField name="FECHA RP" numFmtId="0">
      <sharedItems containsNonDate="0" containsDate="1" containsString="0" containsBlank="1" minDate="2023-01-12T00:00:00" maxDate="2023-04-04T00:00:00"/>
    </cacheField>
    <cacheField name="VALOR  2023" numFmtId="0">
      <sharedItems containsString="0" containsBlank="1" containsNumber="1" minValue="1393024" maxValue="1710772983"/>
    </cacheField>
    <cacheField name="VALOR VF 2024" numFmtId="0">
      <sharedItems containsNonDate="0" containsString="0" containsBlank="1"/>
    </cacheField>
    <cacheField name="VALOR VF 2025" numFmtId="0">
      <sharedItems containsNonDate="0" containsString="0" containsBlank="1"/>
    </cacheField>
    <cacheField name="VALOR VF 2026" numFmtId="0">
      <sharedItems containsNonDate="0" containsString="0" containsBlank="1"/>
    </cacheField>
    <cacheField name="VALOR TOTAL CONTRATO + VF" numFmtId="0">
      <sharedItems containsString="0" containsBlank="1" containsNumber="1" minValue="0" maxValue="1710772983"/>
    </cacheField>
    <cacheField name="GARANTIA" numFmtId="0">
      <sharedItems containsBlank="1"/>
    </cacheField>
    <cacheField name="FECHA DE EXPEDICION GARANTIA" numFmtId="0">
      <sharedItems containsDate="1" containsBlank="1" containsMixedTypes="1" minDate="2023-01-13T00:00:00" maxDate="2023-04-01T00:00:00"/>
    </cacheField>
    <cacheField name="RIESGOS" numFmtId="0">
      <sharedItems containsBlank="1"/>
    </cacheField>
    <cacheField name="FECHA DE INICIO DEL CONTRATO" numFmtId="0">
      <sharedItems containsDate="1" containsBlank="1" containsMixedTypes="1" minDate="2023-01-16T00:00:00" maxDate="2023-04-04T00:00:00"/>
    </cacheField>
    <cacheField name="FECHA DE TERMINACION DEL CONTRATO" numFmtId="0">
      <sharedItems containsDate="1" containsBlank="1" containsMixedTypes="1" minDate="2023-04-14T00:00:00" maxDate="2024-01-01T00:00:00"/>
    </cacheField>
    <cacheField name="DIAS DE EJECUCION DEL CONTRATO" numFmtId="0">
      <sharedItems containsBlank="1" containsMixedTypes="1" containsNumber="1" containsInteger="1" minValue="0" maxValue="349"/>
    </cacheField>
    <cacheField name="NOMBRE SUPERVISOR" numFmtId="0">
      <sharedItems containsBlank="1"/>
    </cacheField>
    <cacheField name="CEDULA SUPERVISOR" numFmtId="0">
      <sharedItems containsString="0" containsBlank="1" containsNumber="1" containsInteger="1" minValue="7183645" maxValue="1144031972"/>
    </cacheField>
    <cacheField name="ADICION 1 " numFmtId="0">
      <sharedItems containsNonDate="0" containsString="0" containsBlank="1"/>
    </cacheField>
    <cacheField name="FECHA  DE FIRMA" numFmtId="0">
      <sharedItems containsNonDate="0" containsString="0" containsBlank="1"/>
    </cacheField>
    <cacheField name="ADICION 2" numFmtId="0">
      <sharedItems containsNonDate="0" containsString="0" containsBlank="1"/>
    </cacheField>
    <cacheField name="FECHA FIRMA" numFmtId="0">
      <sharedItems containsNonDate="0" containsString="0" containsBlank="1"/>
    </cacheField>
    <cacheField name="ADICION 3" numFmtId="0">
      <sharedItems containsNonDate="0" containsString="0" containsBlank="1"/>
    </cacheField>
    <cacheField name="FECHADE FIRMA" numFmtId="14">
      <sharedItems containsNonDate="0" containsString="0" containsBlank="1"/>
    </cacheField>
    <cacheField name="LIBERACION" numFmtId="0">
      <sharedItems containsNonDate="0" containsString="0" containsBlank="1"/>
    </cacheField>
    <cacheField name="FECHA LIBERACION " numFmtId="0">
      <sharedItems containsNonDate="0" containsString="0" containsBlank="1"/>
    </cacheField>
    <cacheField name="VALOR TOTAL DEL CONTRATO CON ADICIONES VIGENCIA" numFmtId="42">
      <sharedItems containsBlank="1" containsMixedTypes="1" containsNumber="1" minValue="0" maxValue="138000000"/>
    </cacheField>
    <cacheField name="PRORROGA 1  EN DIAS" numFmtId="0">
      <sharedItems containsNonDate="0" containsString="0" containsBlank="1"/>
    </cacheField>
    <cacheField name="FECHADE TERMINACION DEL CONTRATO" numFmtId="0">
      <sharedItems containsNonDate="0" containsString="0" containsBlank="1"/>
    </cacheField>
    <cacheField name="FECHA FIRMA DEL DOCUMENTO" numFmtId="0">
      <sharedItems containsNonDate="0" containsString="0" containsBlank="1"/>
    </cacheField>
    <cacheField name="PRORROGA 2 EN DIAS" numFmtId="0">
      <sharedItems containsNonDate="0" containsString="0" containsBlank="1"/>
    </cacheField>
    <cacheField name="FECHA DE TERMINACION DEL CONTRATO2" numFmtId="0">
      <sharedItems containsNonDate="0" containsString="0" containsBlank="1"/>
    </cacheField>
    <cacheField name="FECHA FIRMA DEL DOCUMENTOS" numFmtId="0">
      <sharedItems containsNonDate="0" containsString="0" containsBlank="1"/>
    </cacheField>
    <cacheField name="PRORROGA 3 EN DIAS" numFmtId="0">
      <sharedItems containsNonDate="0" containsString="0" containsBlank="1"/>
    </cacheField>
    <cacheField name="FECHA DE TERMINACION DEL CONTRATO3" numFmtId="0">
      <sharedItems containsNonDate="0" containsString="0" containsBlank="1"/>
    </cacheField>
    <cacheField name="FECHA FIRMA DEL DOCUMENTO2" numFmtId="14">
      <sharedItems containsNonDate="0" containsString="0" containsBlank="1"/>
    </cacheField>
    <cacheField name="TIEMPO DE EJECUCION DEL CONTRATO CON LAS PRORROGAS" numFmtId="0">
      <sharedItems containsBlank="1" containsMixedTypes="1" containsNumber="1" containsInteger="1" minValue="0" maxValue="349"/>
    </cacheField>
    <cacheField name="FECHA DE LIQUIDACION DEL CONTRATO" numFmtId="0">
      <sharedItems containsNonDate="0" containsString="0" containsBlank="1"/>
    </cacheField>
    <cacheField name="OBSERVACION "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lejandra Maria Arcos Medina" refreshedDate="45030.428283449073" createdVersion="6" refreshedVersion="6" minRefreshableVersion="3" recordCount="106">
  <cacheSource type="worksheet">
    <worksheetSource name="Tabla1"/>
  </cacheSource>
  <cacheFields count="74">
    <cacheField name="ENTIDAD" numFmtId="0">
      <sharedItems/>
    </cacheField>
    <cacheField name="NIT" numFmtId="0">
      <sharedItems/>
    </cacheField>
    <cacheField name="PLATAFORMA" numFmtId="0">
      <sharedItems/>
    </cacheField>
    <cacheField name="CONSECUTIVO PAABS EXCEL Y ESTUDIOS PREVIOS " numFmtId="0">
      <sharedItems containsSemiMixedTypes="0" containsString="0" containsNumber="1" containsInteger="1" minValue="1" maxValue="282"/>
    </cacheField>
    <cacheField name="PROFESIONAL ENCARGADO" numFmtId="0">
      <sharedItems count="5">
        <s v="Alejandra María Arcos Medina"/>
        <s v="Dayanna Prieto Villalba"/>
        <s v="Cesar Augusto Mejia Carrillo"/>
        <s v="Diana Esperanza Durán Garcia "/>
        <s v="Belisa Amparo Oviedo Diaz"/>
      </sharedItems>
    </cacheField>
    <cacheField name="EXPEDIENTE" numFmtId="0">
      <sharedItems/>
    </cacheField>
    <cacheField name="N°PROCESO EN SECOP / No. EVENTO " numFmtId="0">
      <sharedItems containsMixedTypes="1" containsNumber="1" containsInteger="1" minValue="144547" maxValue="176316"/>
    </cacheField>
    <cacheField name="MES" numFmtId="0">
      <sharedItems count="3">
        <s v="Enero"/>
        <s v="Febrero"/>
        <s v="Marzo"/>
      </sharedItems>
    </cacheField>
    <cacheField name="FECHA PUBLICACION PROCESO SECOP II-TIENDA VIRTUAL" numFmtId="165">
      <sharedItems containsSemiMixedTypes="0" containsNonDate="0" containsDate="1" containsString="0" minDate="2023-01-11T00:00:00" maxDate="2023-04-01T00:00:00" count="37">
        <d v="2023-01-13T00:00:00"/>
        <d v="2023-01-19T00:00:00"/>
        <d v="2023-01-18T00:00:00"/>
        <d v="2023-01-20T00:00:00"/>
        <d v="2023-01-17T00:00:00"/>
        <d v="2023-01-16T00:00:00"/>
        <d v="2023-01-31T00:00:00"/>
        <d v="2023-01-11T00:00:00"/>
        <d v="2023-01-25T00:00:00"/>
        <d v="2023-01-12T00:00:00"/>
        <d v="2023-01-24T00:00:00"/>
        <d v="2023-01-23T00:00:00"/>
        <d v="2023-01-27T00:00:00"/>
        <d v="2023-01-26T00:00:00"/>
        <d v="2023-01-30T00:00:00"/>
        <d v="2023-02-24T00:00:00"/>
        <d v="2023-02-09T00:00:00"/>
        <d v="2023-02-27T00:00:00"/>
        <d v="2023-02-28T00:00:00"/>
        <d v="2023-02-17T00:00:00"/>
        <d v="2023-02-22T00:00:00"/>
        <d v="2023-02-16T00:00:00"/>
        <d v="2023-02-10T00:00:00"/>
        <d v="2023-02-06T00:00:00"/>
        <d v="2023-02-15T00:00:00"/>
        <d v="2023-02-23T00:00:00"/>
        <d v="2023-02-21T00:00:00"/>
        <d v="2023-02-13T00:00:00"/>
        <d v="2023-02-14T00:00:00"/>
        <d v="2023-02-20T00:00:00"/>
        <d v="2023-03-31T00:00:00"/>
        <d v="2023-03-29T00:00:00"/>
        <d v="2023-03-23T00:00:00"/>
        <d v="2023-03-02T00:00:00"/>
        <d v="2023-03-10T00:00:00"/>
        <d v="2023-03-30T00:00:00"/>
        <d v="2023-03-14T00:00:00"/>
      </sharedItems>
    </cacheField>
    <cacheField name="MODALIDAD" numFmtId="0">
      <sharedItems/>
    </cacheField>
    <cacheField name="CAUSAL" numFmtId="0">
      <sharedItems/>
    </cacheField>
    <cacheField name="AREA DE LA  NECESIDAD" numFmtId="0">
      <sharedItems/>
    </cacheField>
    <cacheField name="OBJETO" numFmtId="0">
      <sharedItems longText="1"/>
    </cacheField>
    <cacheField name="CODIGO UNSCSP" numFmtId="0">
      <sharedItems containsBlank="1" containsMixedTypes="1" containsNumber="1" containsInteger="1" minValue="811115" maxValue="92121500"/>
    </cacheField>
    <cacheField name="NOMBRE DE CODIGO" numFmtId="0">
      <sharedItems containsBlank="1" longText="1"/>
    </cacheField>
    <cacheField name="VALOR PROCESO EN EL PAABS SECOP II" numFmtId="0">
      <sharedItems containsMixedTypes="1" containsNumber="1" minValue="950000" maxValue="10994809613"/>
    </cacheField>
    <cacheField name="VALOR PROCESO  ESTUDIOS PREVIOS " numFmtId="0">
      <sharedItems containsMixedTypes="1" containsNumber="1" minValue="838000" maxValue="10222636747"/>
    </cacheField>
    <cacheField name="CDP" numFmtId="0">
      <sharedItems containsBlank="1" containsMixedTypes="1" containsNumber="1" containsInteger="1" minValue="4223" maxValue="30823"/>
    </cacheField>
    <cacheField name="RUBRO" numFmtId="0">
      <sharedItems containsBlank="1"/>
    </cacheField>
    <cacheField name="ETAPA" numFmtId="0">
      <sharedItems/>
    </cacheField>
    <cacheField name="ESTADO" numFmtId="0">
      <sharedItems containsBlank="1"/>
    </cacheField>
    <cacheField name="RESOLUCION DECLARACTORIA DESIERTO" numFmtId="0">
      <sharedItems containsBlank="1" containsMixedTypes="1" containsNumber="1" containsInteger="1" minValue="226" maxValue="342"/>
    </cacheField>
    <cacheField name="N° DE CONTRATO CELEBRADO" numFmtId="0">
      <sharedItems containsBlank="1"/>
    </cacheField>
    <cacheField name="MES2" numFmtId="0">
      <sharedItems containsBlank="1"/>
    </cacheField>
    <cacheField name="FECHA DE FIRMA CONTRATO" numFmtId="0">
      <sharedItems containsDate="1" containsBlank="1" containsMixedTypes="1" minDate="2023-01-13T00:00:00" maxDate="2056-05-24T00:00:00"/>
    </cacheField>
    <cacheField name="TIPO DE CONTRATO" numFmtId="0">
      <sharedItems containsBlank="1"/>
    </cacheField>
    <cacheField name="OTRO TIPO DE CONTRATO" numFmtId="0">
      <sharedItems containsBlank="1"/>
    </cacheField>
    <cacheField name="REGIONAL" numFmtId="0">
      <sharedItems containsBlank="1"/>
    </cacheField>
    <cacheField name="_x000a_LUGAR DE EJECUCION_x000a_" numFmtId="0">
      <sharedItems containsBlank="1"/>
    </cacheField>
    <cacheField name="CONTRATISTA" numFmtId="0">
      <sharedItems containsBlank="1"/>
    </cacheField>
    <cacheField name="IDENTIFICACION" numFmtId="0">
      <sharedItems containsBlank="1" containsMixedTypes="1" containsNumber="1" containsInteger="1" minValue="2231695" maxValue="1140420436"/>
    </cacheField>
    <cacheField name="DV" numFmtId="0">
      <sharedItems containsBlank="1" containsMixedTypes="1" containsNumber="1" containsInteger="1" minValue="1" maxValue="8"/>
    </cacheField>
    <cacheField name="PROFESIÓN" numFmtId="0">
      <sharedItems containsBlank="1"/>
    </cacheField>
    <cacheField name="MYPIME" numFmtId="0">
      <sharedItems containsBlank="1"/>
    </cacheField>
    <cacheField name="CLASIFICACION" numFmtId="0">
      <sharedItems containsBlank="1"/>
    </cacheField>
    <cacheField name="TIPO DE ORGANIZACIÓN" numFmtId="0">
      <sharedItems containsBlank="1"/>
    </cacheField>
    <cacheField name="FECHA DE NACIMIENTO" numFmtId="0">
      <sharedItems containsDate="1" containsBlank="1" containsMixedTypes="1" minDate="1962-07-29T00:00:00" maxDate="1900-01-05T16:46:04"/>
    </cacheField>
    <cacheField name="EDAD" numFmtId="1">
      <sharedItems containsBlank="1" containsMixedTypes="1" containsNumber="1" containsInteger="1" minValue="25" maxValue="123"/>
    </cacheField>
    <cacheField name="N° RP" numFmtId="0">
      <sharedItems containsBlank="1" containsMixedTypes="1" containsNumber="1" containsInteger="1" minValue="13723" maxValue="61623"/>
    </cacheField>
    <cacheField name="FECHA RP" numFmtId="0">
      <sharedItems containsNonDate="0" containsDate="1" containsString="0" containsBlank="1" minDate="2023-01-12T00:00:00" maxDate="2023-03-28T00:00:00"/>
    </cacheField>
    <cacheField name="VALOR  2023" numFmtId="42">
      <sharedItems containsString="0" containsBlank="1" containsNumber="1" minValue="5000000" maxValue="1710772983"/>
    </cacheField>
    <cacheField name="VALOR VF 2024" numFmtId="0">
      <sharedItems containsNonDate="0" containsString="0" containsBlank="1"/>
    </cacheField>
    <cacheField name="VALOR VF 2025" numFmtId="0">
      <sharedItems containsNonDate="0" containsString="0" containsBlank="1"/>
    </cacheField>
    <cacheField name="VALOR VF 2026" numFmtId="0">
      <sharedItems containsNonDate="0" containsString="0" containsBlank="1"/>
    </cacheField>
    <cacheField name="VALOR TOTAL CONTRATO + VF" numFmtId="42">
      <sharedItems containsString="0" containsBlank="1" containsNumber="1" minValue="0" maxValue="1710772983"/>
    </cacheField>
    <cacheField name="GARANTIA" numFmtId="0">
      <sharedItems containsBlank="1"/>
    </cacheField>
    <cacheField name="FECHA DE EXPEDICION GARANTIA" numFmtId="0">
      <sharedItems containsDate="1" containsBlank="1" containsMixedTypes="1" minDate="2023-01-13T00:00:00" maxDate="2023-03-25T00:00:00"/>
    </cacheField>
    <cacheField name="RIESGOS" numFmtId="0">
      <sharedItems containsBlank="1"/>
    </cacheField>
    <cacheField name="FECHA DE INICIO DEL CONTRATO" numFmtId="0">
      <sharedItems containsNonDate="0" containsDate="1" containsString="0" containsBlank="1" minDate="2023-01-16T00:00:00" maxDate="2023-03-30T00:00:00"/>
    </cacheField>
    <cacheField name="FECHA DE TERMINACION DEL CONTRATO" numFmtId="0">
      <sharedItems containsNonDate="0" containsDate="1" containsString="0" containsBlank="1" minDate="2023-04-20T00:00:00" maxDate="2024-01-01T00:00:00"/>
    </cacheField>
    <cacheField name="DIAS DE EJECUCION DEL CONTRATO" numFmtId="0">
      <sharedItems containsString="0" containsBlank="1" containsNumber="1" containsInteger="1" minValue="0" maxValue="349"/>
    </cacheField>
    <cacheField name="NOMBRE SUPERVISOR" numFmtId="0">
      <sharedItems containsBlank="1"/>
    </cacheField>
    <cacheField name="CEDULA SUPERVISOR" numFmtId="0">
      <sharedItems containsString="0" containsBlank="1" containsNumber="1" containsInteger="1" minValue="7183645" maxValue="1144031972"/>
    </cacheField>
    <cacheField name="ADICION 1 " numFmtId="42">
      <sharedItems containsNonDate="0" containsString="0" containsBlank="1"/>
    </cacheField>
    <cacheField name="FECHA  DE FIRMA" numFmtId="14">
      <sharedItems containsNonDate="0" containsString="0" containsBlank="1"/>
    </cacheField>
    <cacheField name="ADICION 2" numFmtId="0">
      <sharedItems containsNonDate="0" containsString="0" containsBlank="1"/>
    </cacheField>
    <cacheField name="FECHA FIRMA" numFmtId="0">
      <sharedItems containsNonDate="0" containsString="0" containsBlank="1"/>
    </cacheField>
    <cacheField name="ADICION 3" numFmtId="0">
      <sharedItems containsNonDate="0" containsString="0" containsBlank="1"/>
    </cacheField>
    <cacheField name="FECHADE FIRMA" numFmtId="14">
      <sharedItems containsNonDate="0" containsString="0" containsBlank="1"/>
    </cacheField>
    <cacheField name="LIBERACION" numFmtId="0">
      <sharedItems containsNonDate="0" containsString="0" containsBlank="1"/>
    </cacheField>
    <cacheField name="FECHA LIBERACION " numFmtId="14">
      <sharedItems containsNonDate="0" containsString="0" containsBlank="1"/>
    </cacheField>
    <cacheField name="VALOR TOTAL DEL CONTRATO CON ADICIONES VIGENCIA" numFmtId="42">
      <sharedItems containsBlank="1" containsMixedTypes="1" containsNumber="1" containsInteger="1" minValue="0" maxValue="138000000"/>
    </cacheField>
    <cacheField name="PRORROGA 1  EN DIAS" numFmtId="0">
      <sharedItems containsNonDate="0" containsString="0" containsBlank="1"/>
    </cacheField>
    <cacheField name="FECHADE TERMINACION DEL CONTRATO" numFmtId="14">
      <sharedItems containsNonDate="0" containsString="0" containsBlank="1"/>
    </cacheField>
    <cacheField name="FECHA FIRMA DEL DOCUMENTO" numFmtId="14">
      <sharedItems containsNonDate="0" containsString="0" containsBlank="1"/>
    </cacheField>
    <cacheField name="PRORROGA 2 EN DIAS" numFmtId="0">
      <sharedItems containsNonDate="0" containsString="0" containsBlank="1"/>
    </cacheField>
    <cacheField name="FECHA DE TERMINACION DEL CONTRATO2" numFmtId="0">
      <sharedItems containsNonDate="0" containsString="0" containsBlank="1"/>
    </cacheField>
    <cacheField name="FECHA FIRMA DEL DOCUMENTOS" numFmtId="14">
      <sharedItems containsNonDate="0" containsString="0" containsBlank="1"/>
    </cacheField>
    <cacheField name="PRORROGA 3 EN DIAS" numFmtId="0">
      <sharedItems containsNonDate="0" containsString="0" containsBlank="1"/>
    </cacheField>
    <cacheField name="FECHA DE TERMINACION DEL CONTRATO3" numFmtId="42">
      <sharedItems containsNonDate="0" containsString="0" containsBlank="1"/>
    </cacheField>
    <cacheField name="FECHA FIRMA DEL DOCUMENTO2" numFmtId="14">
      <sharedItems containsNonDate="0" containsString="0" containsBlank="1"/>
    </cacheField>
    <cacheField name="TIEMPO DE EJECUCION DEL CONTRATO CON LAS PRORROGAS" numFmtId="0">
      <sharedItems containsString="0" containsBlank="1" containsNumber="1" containsInteger="1" minValue="0" maxValue="349"/>
    </cacheField>
    <cacheField name="FECHA DE LIQUIDACION DEL CONTRATO" numFmtId="14">
      <sharedItems containsNonDate="0" containsString="0" containsBlank="1"/>
    </cacheField>
    <cacheField name="OBSERVACION "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68">
  <r>
    <s v="UNIDAD ADMINISTRATIVA ESPECIAL MIGRACIÓN COLOMBIA"/>
    <s v="900477235-6"/>
    <s v="Secop II"/>
    <n v="166"/>
    <s v="Alejandra María Arcos Medina"/>
    <s v="20236211413000002E"/>
    <s v="PCD-003-2023-48SYF"/>
    <x v="0"/>
    <x v="0"/>
    <s v="Contratación Directa"/>
    <s v="Prestación de Servicios Profesionales "/>
    <x v="0"/>
    <s v="Prestación de servicios profesionales con autonomía técnica y administrativa para la realización del trámite de cuentas por pagar y obligaciones dentro del SIIF, así como la aplicación de retenciones y revisión de declaraciones tributarias a cargo de la entidad."/>
    <n v="80111600"/>
    <s v="Servicios de gestión, servicios profesionales de empresa y servicios administrativos"/>
    <n v="69000000"/>
    <n v="69000000"/>
    <n v="11723"/>
    <s v="A-02-02-02-008-003"/>
    <s v="Celebrado"/>
    <s v="En ejecución"/>
    <m/>
    <s v="CO-007-2023"/>
    <s v="Enero"/>
    <d v="2023-01-16T00:00:00"/>
    <s v="Prestación de Servicios Profesionales"/>
    <m/>
    <s v="Nivel Central"/>
    <s v="Bogotá D.C."/>
    <s v="CESAR DAVID CAPACHO PINEDA"/>
    <n v="1020779282"/>
    <m/>
    <m/>
    <m/>
    <m/>
    <m/>
    <d v="1995-03-21T00:00:00"/>
    <n v="28"/>
    <n v="15223"/>
    <d v="2023-01-16T00:00:00"/>
    <n v="69000000"/>
    <m/>
    <m/>
    <m/>
    <n v="69000000"/>
    <s v="Si "/>
    <d v="2023-01-16T00:00:00"/>
    <s v="2 CUMPLIMIENTO"/>
    <d v="2023-01-16T00:00:00"/>
    <d v="2023-12-30T00:00:00"/>
    <n v="348"/>
    <s v="GUSTAVO ALBERTO PADILLA"/>
    <n v="19462757"/>
    <m/>
    <m/>
    <m/>
    <m/>
    <m/>
    <m/>
    <m/>
    <m/>
    <n v="69000000"/>
    <m/>
    <m/>
    <m/>
    <m/>
    <m/>
    <m/>
    <m/>
    <m/>
    <m/>
    <n v="348"/>
    <m/>
    <m/>
  </r>
  <r>
    <s v="UNIDAD ADMINISTRATIVA ESPECIAL MIGRACIÓN COLOMBIA"/>
    <s v="900477235-6"/>
    <s v="Secop II"/>
    <n v="230"/>
    <s v="Alejandra María Arcos Medina"/>
    <s v="20233001413000002E"/>
    <s v="PCD-008-2023-5CM"/>
    <x v="0"/>
    <x v="1"/>
    <s v="Contratación Directa"/>
    <s v="Prestación de Servicios Profesionales "/>
    <x v="1"/>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gestión, servicios profesionales de empresa y servicios administrativos"/>
    <n v="85500000"/>
    <n v="85500000"/>
    <n v="14323"/>
    <s v="A-02-02-02-008-003"/>
    <s v="Celebrado"/>
    <s v="En ejecución"/>
    <m/>
    <s v="CO-038-2023"/>
    <s v="Enero"/>
    <d v="2023-01-19T00:00:00"/>
    <s v="Prestación de Servicios Profesionales"/>
    <m/>
    <s v="Nivel Central"/>
    <s v="Bogotá D.C."/>
    <s v="MELISSA JOHANNA MONTOYA QUIRAMA"/>
    <n v="42149816"/>
    <m/>
    <m/>
    <m/>
    <m/>
    <m/>
    <m/>
    <n v="123"/>
    <n v="21523"/>
    <d v="2023-01-20T00:00:00"/>
    <n v="85500000"/>
    <m/>
    <m/>
    <m/>
    <n v="85500000"/>
    <s v="Si "/>
    <d v="2023-01-19T00:00:00"/>
    <s v="2 CUMPLIMIENTO"/>
    <d v="2023-01-20T00:00:00"/>
    <d v="2023-10-31T00:00:00"/>
    <n v="284"/>
    <s v="MARTHA HERNANDEZ ARANGO"/>
    <n v="51712658"/>
    <m/>
    <m/>
    <m/>
    <m/>
    <m/>
    <m/>
    <m/>
    <m/>
    <n v="85500000"/>
    <m/>
    <m/>
    <m/>
    <m/>
    <m/>
    <m/>
    <m/>
    <m/>
    <m/>
    <n v="284"/>
    <m/>
    <m/>
  </r>
  <r>
    <s v="UNIDAD ADMINISTRATIVA ESPECIAL MIGRACIÓN COLOMBIA"/>
    <s v="900477235-6"/>
    <s v="Secop II"/>
    <n v="53"/>
    <s v="Alejandra María Arcos Medina"/>
    <s v="20232501413000009E"/>
    <s v="PCD-009-2023-9TEC"/>
    <x v="0"/>
    <x v="2"/>
    <s v="Contratación Directa"/>
    <s v="Prestación de Servicios Profesionales "/>
    <x v="2"/>
    <s v="Contratar la prestación de los servicios profesionales para administrar y desarrollar funcionalidades en el bus de datos Oracle"/>
    <n v="81111500"/>
    <s v="Servicios Basados en Ingeniería, Investigación y Tecnología"/>
    <n v="57500000"/>
    <n v="57500000"/>
    <n v="10923"/>
    <s v="C-1199-1002-10-0-1199001-02"/>
    <s v="Celebrado"/>
    <s v="En ejecución"/>
    <m/>
    <s v="CO-039-2023"/>
    <s v="Enero"/>
    <d v="2023-01-20T00:00:00"/>
    <s v="Prestación de Servicios Profesionales"/>
    <m/>
    <s v="Nivel Central"/>
    <s v="Bogotá D.C."/>
    <s v="ANA JOHANA CAMELO BARRERA"/>
    <n v="53075439"/>
    <m/>
    <m/>
    <m/>
    <m/>
    <m/>
    <m/>
    <n v="123"/>
    <n v="21323"/>
    <d v="2023-01-20T00:00:00"/>
    <n v="57500000"/>
    <m/>
    <m/>
    <m/>
    <n v="57500000"/>
    <s v="Si "/>
    <d v="2023-01-20T00:00:00"/>
    <s v="2 CUMPLIMIENTO"/>
    <d v="2023-01-23T00:00:00"/>
    <d v="2023-12-31T00:00:00"/>
    <n v="342"/>
    <s v="DIEGO EMILIO OJEDA MONCAYO"/>
    <n v="19498970"/>
    <m/>
    <m/>
    <m/>
    <m/>
    <m/>
    <m/>
    <m/>
    <m/>
    <n v="57500000"/>
    <m/>
    <m/>
    <m/>
    <m/>
    <m/>
    <m/>
    <m/>
    <m/>
    <m/>
    <n v="342"/>
    <m/>
    <m/>
  </r>
  <r>
    <s v="UNIDAD ADMINISTRATIVA ESPECIAL MIGRACIÓN COLOMBIA"/>
    <s v="900477235-6"/>
    <s v="Secop II"/>
    <n v="52"/>
    <s v="Alejandra María Arcos Medina"/>
    <s v="20232501413000008E"/>
    <s v="PCD-010-2023-8TEC"/>
    <x v="0"/>
    <x v="3"/>
    <s v="Contratación Directa"/>
    <s v="Prestación de Servicios Profesionales "/>
    <x v="2"/>
    <s v="Contratar la prestación de los servicios profesionales para apoyar la gestión de la Oficina de Tecnología de la Información de Migración Colombia, en las actividades propias del desarrollo de aplicaciones en lenguaje .NET"/>
    <n v="81111500"/>
    <s v="Servicios Basados en Ingeniería, Investigación y Tecnología"/>
    <n v="92000000"/>
    <n v="92000000"/>
    <n v="11023"/>
    <s v="C-1199-1002-10-0-1199001-02"/>
    <s v="Celebrado"/>
    <s v="En ejecución"/>
    <m/>
    <s v="CO-041-2023"/>
    <s v="Enero"/>
    <d v="2023-01-20T00:00:00"/>
    <s v="Prestación de Servicios Profesionales"/>
    <m/>
    <s v="Nivel Central"/>
    <s v="Bogotá D.C."/>
    <s v="DANIEL MAURICIO AREVALO RAMIEZ"/>
    <n v="80798819"/>
    <m/>
    <m/>
    <m/>
    <m/>
    <m/>
    <m/>
    <n v="123"/>
    <n v="22023"/>
    <d v="2023-01-23T00:00:00"/>
    <n v="92000000"/>
    <m/>
    <m/>
    <m/>
    <n v="92000000"/>
    <s v="Si "/>
    <d v="2023-01-20T00:00:00"/>
    <s v="2 CUMPLIMIENTO"/>
    <d v="2023-01-23T00:00:00"/>
    <d v="2023-12-31T00:00:00"/>
    <n v="342"/>
    <s v="DIEGO EMILIO OJEDA MONCAYO"/>
    <n v="19498970"/>
    <m/>
    <m/>
    <m/>
    <m/>
    <m/>
    <m/>
    <m/>
    <m/>
    <n v="92000000"/>
    <m/>
    <m/>
    <m/>
    <m/>
    <m/>
    <m/>
    <m/>
    <m/>
    <m/>
    <n v="342"/>
    <m/>
    <m/>
  </r>
  <r>
    <s v="UNIDAD ADMINISTRATIVA ESPECIAL MIGRACIÓN COLOMBIA"/>
    <s v="900477235-6"/>
    <s v="Secop II"/>
    <n v="1"/>
    <s v="Alejandra María Arcos Medina"/>
    <s v="20232401413000001E"/>
    <s v="PCD-018-2023-4COM"/>
    <x v="0"/>
    <x v="0"/>
    <s v="Contratación Directa"/>
    <s v="Prestación de Servicios Profesionales "/>
    <x v="3"/>
    <s v="CONTRATAR LA PRESTACIÓN DE LOS SERVICIOS PROFESIONALES PARA LA OFICINA DE COMUNICACIONES, REALIZANDO LA GENERACIÓN DE CONTENIDOS DIGITALES EXTERNOS, PRODUCCIÓN DE EVENTOS CON GOBIERNO, GENERACIÓN DE CONTENIDOS WEB Y DISEÑO DE CAMPAÑAS INSTITUCIONALES"/>
    <n v="80161504"/>
    <s v="Servicios de gestión, servicios profesionales de empresa y servicios administrativos"/>
    <n v="86250000"/>
    <n v="86250000"/>
    <n v="13923"/>
    <s v="A-02-02-02-008-003"/>
    <s v="Celebrado"/>
    <s v="En ejecución"/>
    <m/>
    <s v="CO-016-2023"/>
    <s v="Enero"/>
    <d v="2023-01-13T00:00:00"/>
    <s v="Prestación de Servicios Profesionales"/>
    <m/>
    <s v="Nivel Central"/>
    <s v="Bogotá D.C."/>
    <s v="WILLIAM ANDRES TELLEZ CHAVEZ"/>
    <n v="91517570"/>
    <m/>
    <m/>
    <m/>
    <m/>
    <m/>
    <m/>
    <n v="123"/>
    <n v="15123"/>
    <d v="2023-01-16T00:00:00"/>
    <n v="86250000"/>
    <m/>
    <m/>
    <m/>
    <n v="86250000"/>
    <s v="Si "/>
    <d v="2023-01-16T00:00:00"/>
    <s v="2 CUMPLIMIENTO"/>
    <d v="2023-01-16T00:00:00"/>
    <d v="2023-12-31T00:00:00"/>
    <n v="349"/>
    <s v="MARITZA ROCÍO SERRANO VILLAMIL"/>
    <n v="393757630"/>
    <m/>
    <m/>
    <m/>
    <m/>
    <m/>
    <m/>
    <m/>
    <m/>
    <n v="86250000"/>
    <m/>
    <m/>
    <m/>
    <m/>
    <m/>
    <m/>
    <m/>
    <m/>
    <m/>
    <n v="349"/>
    <m/>
    <m/>
  </r>
  <r>
    <s v="UNIDAD ADMINISTRATIVA ESPECIAL MIGRACIÓN COLOMBIA"/>
    <s v="900477235-6"/>
    <s v="Secop II"/>
    <n v="56"/>
    <s v="Alejandra María Arcos Medina"/>
    <s v="20232501413000012E"/>
    <s v="PCD-020-2023-12TEC"/>
    <x v="0"/>
    <x v="4"/>
    <s v="Contratación Directa"/>
    <s v="Prestación de Servicios Profesionales "/>
    <x v="2"/>
    <s v="Contratar la prestación de los servicios profesionales para administrar el centro de datos de la unidad_x000a_administrativa especial Migración Colombia."/>
    <n v="81111800"/>
    <s v="Servicios Basados en Ingeniería, Investigación y Tecnología"/>
    <n v="115000000"/>
    <n v="115000000"/>
    <n v="13123"/>
    <s v="C-1199-1002-10-0-1199001-02"/>
    <s v="Celebrado"/>
    <s v="En ejecución"/>
    <m/>
    <s v="CO-027-2023"/>
    <s v="Enero"/>
    <d v="2023-01-18T00:00:00"/>
    <s v="Prestación de Servicios Profesionales"/>
    <m/>
    <s v="Nivel Central"/>
    <s v="Bogotá D.C."/>
    <s v="JAIME ALEXANDER MÉNDEZ PULECIO"/>
    <n v="1010218162"/>
    <m/>
    <m/>
    <m/>
    <m/>
    <m/>
    <m/>
    <n v="123"/>
    <n v="19123"/>
    <d v="2023-01-18T00:00:00"/>
    <n v="115000000"/>
    <m/>
    <m/>
    <m/>
    <n v="115000000"/>
    <s v="Si "/>
    <d v="2023-01-18T00:00:00"/>
    <s v="2 CUMPLIMIENTO"/>
    <d v="2023-01-18T00:00:00"/>
    <d v="2023-12-31T00:00:00"/>
    <n v="347"/>
    <s v="DIEGO EMILIO OJEDA MONCAYO"/>
    <n v="19498970"/>
    <m/>
    <m/>
    <m/>
    <m/>
    <m/>
    <m/>
    <m/>
    <m/>
    <n v="115000000"/>
    <m/>
    <m/>
    <m/>
    <m/>
    <m/>
    <m/>
    <m/>
    <m/>
    <m/>
    <n v="347"/>
    <m/>
    <m/>
  </r>
  <r>
    <s v="UNIDAD ADMINISTRATIVA ESPECIAL MIGRACIÓN COLOMBIA"/>
    <s v="900477235-6"/>
    <s v="Secop II"/>
    <n v="98"/>
    <s v="Alejandra María Arcos Medina"/>
    <s v="20232501413000011E"/>
    <s v="PCD-025-2023-60TEC"/>
    <x v="0"/>
    <x v="5"/>
    <s v="Contratación Directa"/>
    <s v="Prestación de Servicios Profesionales "/>
    <x v="2"/>
    <s v="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
    <n v="80161500"/>
    <s v="Servicios de gestión, servicios profesionales de empresa y servicios administrativos"/>
    <n v="86250000"/>
    <n v="86250000"/>
    <n v="13223"/>
    <s v="C-1199-1002-10-0-1199001-02"/>
    <s v="Celebrado"/>
    <s v="En ejecución"/>
    <m/>
    <s v="CO-023-2023"/>
    <s v="Enero"/>
    <d v="2023-01-18T00:00:00"/>
    <s v="Prestación de Servicios Profesionales"/>
    <m/>
    <s v="Nivel Central"/>
    <s v="Bogotá D.C."/>
    <s v="SERGIO ALEJANDRO ROMERO SARMIENTO"/>
    <n v="1010218162"/>
    <m/>
    <m/>
    <m/>
    <m/>
    <m/>
    <m/>
    <n v="123"/>
    <n v="19223"/>
    <d v="2023-01-18T00:00:00"/>
    <n v="86250000"/>
    <m/>
    <m/>
    <m/>
    <n v="86250000"/>
    <s v="Si "/>
    <d v="2023-01-18T00:00:00"/>
    <s v="2 CUMPLIMIENTO"/>
    <d v="2023-01-18T00:00:00"/>
    <d v="2023-12-31T00:00:00"/>
    <n v="347"/>
    <s v="DIEGO EMILIO OJEDA MONCAYO"/>
    <n v="19498970"/>
    <m/>
    <m/>
    <m/>
    <m/>
    <m/>
    <m/>
    <m/>
    <m/>
    <n v="86250000"/>
    <m/>
    <m/>
    <m/>
    <m/>
    <m/>
    <m/>
    <m/>
    <m/>
    <m/>
    <n v="347"/>
    <m/>
    <m/>
  </r>
  <r>
    <s v="UNIDAD ADMINISTRATIVA ESPECIAL MIGRACIÓN COLOMBIA"/>
    <s v="900477235-6"/>
    <s v="Secop II"/>
    <n v="55"/>
    <s v="Alejandra María Arcos Medina"/>
    <s v="20232501413000010E"/>
    <s v="PCD-026-2023-11TEC"/>
    <x v="0"/>
    <x v="3"/>
    <s v="Contratación Directa"/>
    <s v="Prestación de Servicios Profesionales "/>
    <x v="2"/>
    <s v="Prestar los servicios profesionales para desarrollar actividades relacionadas con planes, programas, documentación y seguimiento a la contratación de la Oficina de Tecnología de la Información de Migración Colombia."/>
    <n v="80101500"/>
    <s v="Servicios de gestión, servicios profesionales de empresa y servicios administrativos"/>
    <n v="121000000"/>
    <n v="121000000"/>
    <n v="13323"/>
    <s v="C-1199-1002-10-0-1199001-02"/>
    <s v="Celebrado"/>
    <s v="En ejecución"/>
    <m/>
    <s v="CO-042-2023"/>
    <s v="Enero"/>
    <d v="2023-01-20T00:00:00"/>
    <s v="Prestación de Servicios Profesionales"/>
    <m/>
    <s v="Nivel Central"/>
    <s v="Bogotá D.C."/>
    <s v="SONIA YANETH AREVALO BONILLA"/>
    <n v="52440980"/>
    <m/>
    <m/>
    <m/>
    <m/>
    <m/>
    <m/>
    <n v="123"/>
    <n v="22123"/>
    <d v="2023-01-23T00:00:00"/>
    <n v="121000000"/>
    <m/>
    <m/>
    <m/>
    <n v="121000000"/>
    <s v="Si "/>
    <d v="2023-01-23T00:00:00"/>
    <s v="2 CUMPLIMIENTO"/>
    <d v="2023-01-23T00:00:00"/>
    <d v="2023-12-31T00:00:00"/>
    <n v="342"/>
    <s v="DIEGO EMILIO OJEDA MONCAYO"/>
    <n v="19498970"/>
    <m/>
    <m/>
    <m/>
    <m/>
    <m/>
    <m/>
    <m/>
    <m/>
    <n v="121000000"/>
    <m/>
    <m/>
    <m/>
    <m/>
    <m/>
    <m/>
    <m/>
    <m/>
    <m/>
    <n v="342"/>
    <m/>
    <m/>
  </r>
  <r>
    <s v="UNIDAD ADMINISTRATIVA ESPECIAL MIGRACIÓN COLOMBIA"/>
    <s v="900477235-6"/>
    <s v="Secop II"/>
    <n v="30"/>
    <s v="Alejandra María Arcos Medina"/>
    <s v="20232401413000004E"/>
    <s v="PCD-027-2023-2COM"/>
    <x v="0"/>
    <x v="5"/>
    <s v="Contratación Directa"/>
    <s v="Prestacion de Servicios de Apoyo a la Gestion"/>
    <x v="3"/>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63250000"/>
    <n v="63250000"/>
    <n v="13523"/>
    <s v="A-02-02-02-008-003"/>
    <s v="Celebrado"/>
    <s v="En ejecución"/>
    <m/>
    <s v="CO-024-2023"/>
    <s v="Enero"/>
    <d v="2023-01-18T00:00:00"/>
    <s v="Prestacion de Servicios de Apoyo a la Gestion"/>
    <m/>
    <s v="Nivel Central"/>
    <s v="Bogotá D.C."/>
    <s v="JAVIER ENRIQUE GONZÁLEZ GONZÁLEZ"/>
    <n v="79865008"/>
    <m/>
    <m/>
    <m/>
    <m/>
    <m/>
    <m/>
    <n v="123"/>
    <n v="18723"/>
    <d v="2023-01-18T00:00:00"/>
    <n v="63250000"/>
    <m/>
    <m/>
    <m/>
    <n v="63250000"/>
    <s v="Si "/>
    <d v="2023-01-18T00:00:00"/>
    <s v="2 CUMPLIMIENTO"/>
    <d v="2023-01-18T00:00:00"/>
    <d v="2023-12-31T00:00:00"/>
    <n v="347"/>
    <s v="MARITZA ROCÍO SERRANO VILLAMIL"/>
    <n v="393757630"/>
    <m/>
    <m/>
    <m/>
    <m/>
    <m/>
    <m/>
    <m/>
    <m/>
    <n v="63250000"/>
    <m/>
    <m/>
    <m/>
    <m/>
    <m/>
    <m/>
    <m/>
    <m/>
    <m/>
    <n v="347"/>
    <m/>
    <m/>
  </r>
  <r>
    <s v="UNIDAD ADMINISTRATIVA ESPECIAL MIGRACIÓN COLOMBIA"/>
    <s v="900477235-6"/>
    <s v="Secop II"/>
    <n v="239"/>
    <s v="Alejandra María Arcos Medina"/>
    <s v="20234021413000002E"/>
    <s v="PCD-056-2023-6E"/>
    <x v="0"/>
    <x v="6"/>
    <s v="Contratación Directa"/>
    <s v="Prestación de Servicios Profesionales "/>
    <x v="3"/>
    <s v="PRESTAR LOS SERVICIOS PROFESIONALES ESPECIALIZADOS EN LA SUBDIRECCIÓN DE EXTRANJERÍA CON AUTONOMÍA TÉCNICA Y ADMINISTRATIVA, DE ACUERDO CON LAS CONDICIONES SEÑALADAS Y ESPECIFICACIONES TÉCNICAS DESCRITAS EN LOS ESTUDIOS PREVIOS"/>
    <n v="80111600"/>
    <s v="Servicios de gestión, servicios profesionales de empresa y servicios administrativos"/>
    <n v="90000000"/>
    <n v="90000000"/>
    <n v="15223"/>
    <s v="A-02-02-02-008-003"/>
    <s v="Celebrado"/>
    <s v="En ejecución"/>
    <m/>
    <s v="CO-055-2023"/>
    <s v="Febrero"/>
    <d v="2023-02-01T00:00:00"/>
    <s v="Prestación de Servicios Profesionales"/>
    <m/>
    <s v="Nivel Central"/>
    <s v="Bogotá D.C."/>
    <s v="NESTOR DAVID MEDINA HERRERA"/>
    <n v="91534928"/>
    <m/>
    <m/>
    <m/>
    <m/>
    <m/>
    <m/>
    <n v="123"/>
    <n v="31623"/>
    <d v="2023-02-01T00:00:00"/>
    <n v="90000000"/>
    <m/>
    <m/>
    <m/>
    <n v="90000000"/>
    <s v="Si "/>
    <d v="2023-02-01T00:00:00"/>
    <s v="2 CUMPLIMIENTO"/>
    <d v="2023-02-01T00:00:00"/>
    <d v="2023-11-30T00:00:00"/>
    <n v="302"/>
    <s v="MARGARITA MARIA BAUTISTA MARTINEZ"/>
    <n v="1010181437"/>
    <m/>
    <m/>
    <m/>
    <m/>
    <m/>
    <m/>
    <m/>
    <m/>
    <n v="90000000"/>
    <m/>
    <m/>
    <m/>
    <m/>
    <m/>
    <m/>
    <m/>
    <m/>
    <m/>
    <n v="302"/>
    <m/>
    <m/>
  </r>
  <r>
    <s v="UNIDAD ADMINISTRATIVA ESPECIAL MIGRACIÓN COLOMBIA"/>
    <s v="900477235-6"/>
    <s v="Secop II"/>
    <n v="151"/>
    <s v="Alejandra María Arcos Medina"/>
    <s v="20236231414000002E"/>
    <s v="PCD-061-2023-33SYF"/>
    <x v="0"/>
    <x v="6"/>
    <s v="Contratación Directa"/>
    <s v="Arrendamiento"/>
    <x v="0"/>
    <s v="Contratar el arriendo del parqueadero para el CFSM en la ciudad de Valledupar"/>
    <n v="80131502"/>
    <s v="Alquiler y arrendamiento de propiedades o edificaciones."/>
    <n v="4950000"/>
    <n v="4800000"/>
    <n v="19423"/>
    <s v="A-02-02-02-007-002"/>
    <s v="Cancelado"/>
    <s v="Desierto"/>
    <s v="O341"/>
    <m/>
    <m/>
    <m/>
    <m/>
    <m/>
    <m/>
    <m/>
    <m/>
    <m/>
    <m/>
    <m/>
    <m/>
    <m/>
    <m/>
    <m/>
    <n v="123"/>
    <m/>
    <m/>
    <m/>
    <m/>
    <m/>
    <m/>
    <m/>
    <m/>
    <m/>
    <m/>
    <m/>
    <m/>
    <n v="0"/>
    <m/>
    <m/>
    <m/>
    <m/>
    <m/>
    <m/>
    <m/>
    <m/>
    <m/>
    <m/>
    <n v="0"/>
    <m/>
    <m/>
    <m/>
    <m/>
    <m/>
    <m/>
    <m/>
    <m/>
    <m/>
    <n v="0"/>
    <m/>
    <m/>
  </r>
  <r>
    <s v="UNIDAD ADMINISTRATIVA ESPECIAL MIGRACIÓN COLOMBIA"/>
    <s v="900477235-6"/>
    <s v="Secop II"/>
    <n v="1"/>
    <s v="Dayanna Prieto Villalba"/>
    <s v="20236311413000001E"/>
    <s v="PCD-004-2023-1D"/>
    <x v="0"/>
    <x v="7"/>
    <s v="Contratación Directa"/>
    <s v="Prestación de Servicios Profesionales "/>
    <x v="4"/>
    <s v="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
    <n v="80161504"/>
    <s v="Servicios de oficina"/>
    <n v="138000000"/>
    <n v="138000000"/>
    <n v="11223"/>
    <s v="A-02-02-02-008-003"/>
    <s v="Celebrado"/>
    <s v="En ejecución"/>
    <m/>
    <s v="CO-001-2023"/>
    <s v="Enero"/>
    <d v="2023-01-13T00:00:00"/>
    <s v="Prestación de Servicios Profesionales"/>
    <m/>
    <s v="Nivel Central"/>
    <s v="Bogotá D.C."/>
    <s v="LESLIE CATALINA ESPARZA NARANJO"/>
    <n v="52046198"/>
    <s v="-"/>
    <s v="COMUNICACIÓN SOCIAL"/>
    <s v="NO"/>
    <s v="No es mypime"/>
    <s v="N/A"/>
    <d v="1971-04-24T00:00:00"/>
    <n v="52"/>
    <n v="13723"/>
    <d v="2023-01-12T00:00:00"/>
    <n v="138000000"/>
    <m/>
    <m/>
    <m/>
    <n v="138000000"/>
    <s v="Si "/>
    <d v="2023-01-17T00:00:00"/>
    <s v="2 CUMPLIMIENTO"/>
    <d v="2023-01-17T00:00:00"/>
    <d v="2023-12-31T00:00:00"/>
    <n v="348"/>
    <s v="MARTHA EUGENIA RAMOS OSPINA"/>
    <n v="55164919"/>
    <m/>
    <m/>
    <m/>
    <m/>
    <m/>
    <m/>
    <m/>
    <m/>
    <n v="138000000"/>
    <m/>
    <m/>
    <m/>
    <m/>
    <m/>
    <m/>
    <m/>
    <m/>
    <m/>
    <n v="348"/>
    <m/>
    <m/>
  </r>
  <r>
    <s v="UNIDAD ADMINISTRATIVA ESPECIAL MIGRACIÓN COLOMBIA"/>
    <s v="900477235-6"/>
    <s v="Secop II"/>
    <n v="4"/>
    <s v="Dayanna Prieto Villalba"/>
    <s v="20236011413000002E"/>
    <s v="PCD-042-2023-4D"/>
    <x v="0"/>
    <x v="8"/>
    <s v="Contratación Directa"/>
    <s v="Prestación de Servicios Profesionales "/>
    <x v="4"/>
    <s v="PRESTAR LOS SERVICIOS PROFESIONALES ESPECIALIZADO CON AUTONOMÍA TÉCNICA Y ADMINISTRATIVA PARA APOYAR LA GESTIÓN DE LA DIRECCIÓN GENERAL DE MIGRACIÓN COLOMBIA, DE ACUERDO CON LAS CONDICIONES SEÑALADAS Y ESPECIFICACIONES TÉCNICAS DESCRITAS EN LOS ESTUDIOS PREVIOS."/>
    <n v="80161504"/>
    <s v="Servicios de oficina"/>
    <n v="80000000"/>
    <n v="80000000"/>
    <n v="14023"/>
    <s v="A-02-02-02-008-003"/>
    <s v="Celebrado"/>
    <s v="En ejecución"/>
    <m/>
    <s v="CO-050-2023"/>
    <s v="Enero"/>
    <d v="2023-01-26T00:00:00"/>
    <s v="Prestación de Servicios Profesionales"/>
    <m/>
    <s v="Nivel Central"/>
    <s v="Bogotá D.C."/>
    <s v="LUIS FERNANDO MARTÍNEZ VARGAS"/>
    <n v="79951390"/>
    <s v="-"/>
    <s v="ECONOMIA"/>
    <s v="NO"/>
    <s v="No es mypime"/>
    <s v="N/A"/>
    <d v="1979-06-08T00:00:00"/>
    <n v="44"/>
    <n v="27723"/>
    <d v="2023-01-26T00:00:00"/>
    <n v="80000000"/>
    <m/>
    <m/>
    <m/>
    <n v="80000000"/>
    <s v="Si "/>
    <d v="2023-01-27T00:00:00"/>
    <s v="2 CUMPLIMIENTO"/>
    <d v="2023-02-01T00:00:00"/>
    <d v="2023-10-01T00:00:00"/>
    <n v="242"/>
    <s v="MARIA PAULA AVILA GONZALEZ"/>
    <n v="52619262"/>
    <m/>
    <m/>
    <m/>
    <m/>
    <m/>
    <m/>
    <m/>
    <m/>
    <n v="80000000"/>
    <m/>
    <m/>
    <m/>
    <m/>
    <m/>
    <m/>
    <m/>
    <m/>
    <m/>
    <n v="242"/>
    <m/>
    <m/>
  </r>
  <r>
    <s v="UNIDAD ADMINISTRATIVA ESPECIAL MIGRACIÓN COLOMBIA"/>
    <s v="900477235-6"/>
    <s v="Secop II"/>
    <n v="7"/>
    <s v="Dayanna Prieto Villalba"/>
    <s v="20232121413000001E"/>
    <s v="PCD-001-2023-1P"/>
    <x v="0"/>
    <x v="9"/>
    <s v="Contratación Directa"/>
    <s v="Prestación de Servicios Profesionales "/>
    <x v="5"/>
    <s v="PRESTACIÓN DE SERVICIOS PROFESIONALES CON AUTONOMÍA TÉCNICA Y ADMINISTRATIVA EN  A LA OFICINA ASESORA DE PLANEACIÓN EN TEMAS DE DIRECCIONAMIENTO Y PLANEACIÓN ESTRATÉGICA EN EL MARCO DEL PLAN NACIONAL DE DESARROLLO, POLÍTICAS PÚBLICAS Y POLÍTICAS DE GESTIÓN INSTITUCIONAL."/>
    <n v="80111600"/>
    <s v="Servicios de personal temporal"/>
    <n v="57500000"/>
    <n v="57500000"/>
    <n v="12223"/>
    <s v="C-1199-1002-11-0-1199060-02"/>
    <s v="Celebrado"/>
    <s v="En ejecución"/>
    <m/>
    <s v="CO-002-2023"/>
    <s v="Enero"/>
    <d v="2023-01-13T00:00:00"/>
    <s v="Prestación de Servicios Profesionales"/>
    <m/>
    <s v="Nivel Central"/>
    <s v="Bogotá D.C."/>
    <s v="ANA MARIA OCHOA TABARES"/>
    <n v="52528201"/>
    <s v="-"/>
    <s v="INGENIERIA INDUSTRIAL"/>
    <s v="NO"/>
    <s v="No es mypime"/>
    <s v="N/A"/>
    <d v="1979-07-05T00:00:00"/>
    <n v="44"/>
    <n v="15323"/>
    <d v="2023-01-16T00:00:00"/>
    <n v="57500000"/>
    <m/>
    <m/>
    <m/>
    <n v="57500000"/>
    <s v="Si "/>
    <d v="2023-01-13T00:00:00"/>
    <s v="2 CUMPLIMIENTO"/>
    <d v="2023-01-16T00:00:00"/>
    <d v="2023-12-31T00:00:00"/>
    <n v="349"/>
    <s v="JORGE ENRIQUE GARCIA LONDOÑO"/>
    <n v="79276876"/>
    <m/>
    <m/>
    <m/>
    <m/>
    <m/>
    <m/>
    <m/>
    <m/>
    <n v="57500000"/>
    <m/>
    <m/>
    <m/>
    <m/>
    <m/>
    <m/>
    <m/>
    <m/>
    <m/>
    <n v="349"/>
    <m/>
    <m/>
  </r>
  <r>
    <s v="UNIDAD ADMINISTRATIVA ESPECIAL MIGRACIÓN COLOMBIA"/>
    <s v="900477235-6"/>
    <s v="Secop II"/>
    <n v="8"/>
    <s v="Dayanna Prieto Villalba"/>
    <s v="20232121413000006E"/>
    <s v="PCD-054-2023-2P"/>
    <x v="0"/>
    <x v="8"/>
    <s v="Contratación Directa"/>
    <s v="Prestación de Servicios Profesionales "/>
    <x v="5"/>
    <s v="PRESTACIÓN DE SERVICIOS PROFESIONALES CON AUTONOMÍA TÉCNICA Y ADMINISTRATIVA PARA LA OFICINA ASESORA DE PLANEACIÓN EN TEMAS DE MEJORA CONTINUA Y SISTEMA INTEGRADO DE GESTIÓN."/>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m/>
    <s v="CO-051-2023"/>
    <s v="Enero"/>
    <d v="2023-01-30T00:00:00"/>
    <s v="Prestación de Servicios Profesionales"/>
    <m/>
    <s v="Nivel Central"/>
    <s v="Bogotá D.C."/>
    <s v="HENRY SANTIAGO GUILLEN CABRERA"/>
    <n v="1016072632"/>
    <s v="-"/>
    <s v="INGENIERIA INDUSTRIAL"/>
    <s v="NO"/>
    <s v="No es mypime"/>
    <s v="N/A"/>
    <d v="1994-12-25T00:00:00"/>
    <n v="29"/>
    <n v="31123"/>
    <d v="2023-01-31T00:00:00"/>
    <n v="55000000"/>
    <m/>
    <m/>
    <m/>
    <n v="55000000"/>
    <s v="Si "/>
    <d v="2023-01-30T00:00:00"/>
    <s v="2 CUMPLIMIENTO"/>
    <d v="2023-02-01T00:00:00"/>
    <d v="2023-12-31T00:00:00"/>
    <n v="333"/>
    <s v="JORGE ENRIQUE GARCIA LONDOÑO"/>
    <n v="79276876"/>
    <m/>
    <m/>
    <m/>
    <m/>
    <m/>
    <m/>
    <m/>
    <m/>
    <n v="55000000"/>
    <m/>
    <m/>
    <m/>
    <m/>
    <m/>
    <m/>
    <m/>
    <m/>
    <m/>
    <n v="333"/>
    <m/>
    <m/>
  </r>
  <r>
    <s v="UNIDAD ADMINISTRATIVA ESPECIAL MIGRACIÓN COLOMBIA"/>
    <s v="900477235-6"/>
    <s v="Secop II"/>
    <n v="21"/>
    <s v="Dayanna Prieto Villalba"/>
    <s v="20232241413000002E"/>
    <s v="PCD-037-2023-1J"/>
    <x v="0"/>
    <x v="2"/>
    <s v="Contratación Directa"/>
    <s v="Prestación de Servicios Profesionales "/>
    <x v="6"/>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
    <s v="81101508;80161500;80161504;80121704"/>
    <s v="Ingeniería arquitectónica - Servicios de apoyo gerencial - Servicios de oficina - Servicios legales sobre contratos"/>
    <n v="70400000"/>
    <n v="70400000"/>
    <n v="10323"/>
    <s v="A-02-02-02-008-003"/>
    <s v="Celebrado"/>
    <s v="En ejecución"/>
    <m/>
    <s v="CO-029-2023"/>
    <s v="Enero"/>
    <d v="2023-01-19T00:00:00"/>
    <s v="Prestación de Servicios Profesionales"/>
    <m/>
    <s v="Nivel Central"/>
    <s v="Bogotá D.C."/>
    <s v="ANA CONSTANZA POLANIA"/>
    <n v="52258308"/>
    <s v="-"/>
    <s v="DERECHO"/>
    <s v="NO"/>
    <s v="No es mypime"/>
    <s v="N/A"/>
    <d v="1975-04-21T00:00:00"/>
    <n v="48"/>
    <n v="20423"/>
    <d v="2023-01-19T00:00:00"/>
    <n v="70400000"/>
    <m/>
    <m/>
    <m/>
    <n v="70400000"/>
    <s v="Si "/>
    <d v="2023-01-19T00:00:00"/>
    <s v="2 CUMPLIMIENTO"/>
    <d v="2023-01-23T00:00:00"/>
    <d v="2023-12-22T00:00:00"/>
    <n v="333"/>
    <s v="CARLOS JULIO AVILA CORONEL"/>
    <n v="79279880"/>
    <m/>
    <m/>
    <m/>
    <m/>
    <m/>
    <m/>
    <m/>
    <m/>
    <n v="70400000"/>
    <m/>
    <m/>
    <m/>
    <m/>
    <m/>
    <m/>
    <m/>
    <m/>
    <m/>
    <n v="333"/>
    <m/>
    <m/>
  </r>
  <r>
    <s v="UNIDAD ADMINISTRATIVA ESPECIAL MIGRACIÓN COLOMBIA"/>
    <s v="900477235-6"/>
    <s v="Secop II"/>
    <n v="31"/>
    <s v="Dayanna Prieto Villalba"/>
    <s v="20232401413000005E"/>
    <s v="PCD-038-2023-3COM"/>
    <x v="0"/>
    <x v="2"/>
    <s v="Contratación Directa"/>
    <s v="Prestación de Servicios Profesionales "/>
    <x v="3"/>
    <s v="PARTICIPAR, IMPLEMENTAR Y ACOMPAÑAR LA EJECUCIÓN DE LAS ACCIONES PLANEADAS POR LA OFICINA DE COMUNICACIONES Y SERVICIO  PARA COMUNICACIÓN INTERNA DE MIGRACIÓN COLOMBIA EN DESARROLLO DE SU MISIONALIDAD Y DE ACUERDO CON LAS NECESIDADES DE LA ENTIDAD."/>
    <n v="80161504"/>
    <s v="Servicios de oficina"/>
    <n v="69000000"/>
    <n v="69000000"/>
    <n v="13623"/>
    <s v="A-02-02-02-008-003"/>
    <s v="Celebrado"/>
    <s v="En ejecución"/>
    <m/>
    <s v="CO-028-2023"/>
    <s v="Enero"/>
    <d v="2023-01-19T00:00:00"/>
    <s v="Prestación de Servicios Profesionales"/>
    <m/>
    <s v="Nivel Central"/>
    <s v="Bogotá D.C."/>
    <s v="LUIS ALFONSO VIECCO ROSADO"/>
    <n v="77172059"/>
    <s v="-"/>
    <s v="COMUNICACIÓN SOCIAL"/>
    <s v="NO"/>
    <s v="No es mypime"/>
    <s v="N/A"/>
    <d v="1973-01-30T00:00:00"/>
    <n v="50"/>
    <n v="20123"/>
    <d v="2023-01-19T00:00:00"/>
    <n v="69000000"/>
    <m/>
    <m/>
    <m/>
    <n v="69000000"/>
    <s v="Si "/>
    <d v="2023-01-18T00:00:00"/>
    <s v="2 CUMPLIMIENTO"/>
    <d v="2023-01-19T00:00:00"/>
    <d v="2023-12-31T00:00:00"/>
    <n v="346"/>
    <s v="MARITZA ROCIO SERRANO VILLAMIL"/>
    <n v="39757630"/>
    <m/>
    <m/>
    <m/>
    <m/>
    <m/>
    <m/>
    <m/>
    <m/>
    <n v="69000000"/>
    <m/>
    <m/>
    <m/>
    <m/>
    <m/>
    <m/>
    <m/>
    <m/>
    <m/>
    <n v="346"/>
    <m/>
    <m/>
  </r>
  <r>
    <s v="UNIDAD ADMINISTRATIVA ESPECIAL MIGRACIÓN COLOMBIA"/>
    <s v="900477235-6"/>
    <s v="Secop II"/>
    <n v="45"/>
    <s v="Dayanna Prieto Villalba"/>
    <s v="20232501413000001E"/>
    <s v="PCD-015-2023-1TEC"/>
    <x v="0"/>
    <x v="9"/>
    <s v="Contratación Directa"/>
    <s v="Prestación de Servicios Profesionales "/>
    <x v="2"/>
    <s v="PRESTAR LOS SERVICIOS PROFESIONALES PARA DESARROLLAR ACTIVIDADES RELACIONADAS CON TEMAS CONTRACTUALES  DE LA OFICINA DE TECNOLOGÍA DE LA INFORMACIÓN DE MIGRACIÓN COLOMBIA."/>
    <s v="81111800;80111600"/>
    <s v="Servicios de sistemas y administración de componentes de sistemas - Servicios de personal temporal"/>
    <n v="80500000"/>
    <n v="80500000"/>
    <n v="11423"/>
    <s v="C-1199-1002-10-0-1199001-02"/>
    <s v="Celebrado"/>
    <s v="En ejecución"/>
    <m/>
    <s v="CO-005-2023"/>
    <s v="Enero"/>
    <d v="2023-01-13T00:00:00"/>
    <s v="Prestación de Servicios Profesionales"/>
    <m/>
    <s v="Nivel Central"/>
    <s v="Bogotá D.C."/>
    <s v="NORA CONSTANZA PARRA NARANJO"/>
    <n v="1057579290"/>
    <s v="-"/>
    <s v="INGENIERIA INDUSTRIAL"/>
    <s v="NO"/>
    <s v="No es mypime"/>
    <s v="N/A"/>
    <d v="1988-09-09T00:00:00"/>
    <n v="35"/>
    <n v="14423"/>
    <d v="2023-01-13T00:00:00"/>
    <n v="80500000"/>
    <m/>
    <m/>
    <m/>
    <n v="80500000"/>
    <s v="Si "/>
    <d v="2023-01-17T00:00:00"/>
    <s v="2 CUMPLIMIENTO"/>
    <d v="2023-01-16T00:00:00"/>
    <d v="2023-12-31T00:00:00"/>
    <n v="349"/>
    <s v="DIEGO EMILIO OJEDA MONCAYO"/>
    <n v="19498970"/>
    <m/>
    <m/>
    <m/>
    <m/>
    <m/>
    <m/>
    <m/>
    <m/>
    <n v="80500000"/>
    <m/>
    <m/>
    <m/>
    <m/>
    <m/>
    <m/>
    <m/>
    <m/>
    <m/>
    <n v="349"/>
    <m/>
    <m/>
  </r>
  <r>
    <s v="UNIDAD ADMINISTRATIVA ESPECIAL MIGRACIÓN COLOMBIA"/>
    <s v="900477235-6"/>
    <s v="Secop II"/>
    <n v="116"/>
    <s v="Dayanna Prieto Villalba"/>
    <s v="20236001413000003E"/>
    <s v="PCD-019-2023-2SG"/>
    <x v="0"/>
    <x v="0"/>
    <s v="Contratación Directa"/>
    <s v="Prestación de Servicios Profesionales "/>
    <x v="7"/>
    <s v="PRESTAR LOS SERVICIOS PROFESIONALES ESPECIALIZADOS CON AUTONOMÍA TÉCNICA Y ADMINISTRATIVA PARA APOYAR A LA SECRETARIA GENERAL DE MIGRACIÓN COLOMBIA DE ACUERDO CON LAS CONDICIONES SEÑALADAS Y ESPECIFICACIONES TÉCNICAS DESCRITAS EN LOS ESTUDIOS PREVIOS."/>
    <n v="80161504"/>
    <s v="Servicios de oficina"/>
    <n v="80000000"/>
    <n v="80000000"/>
    <n v="12823"/>
    <s v="A-02-02-02-008-003"/>
    <s v="Celebrado"/>
    <s v="En ejecución"/>
    <m/>
    <s v="CO-009-2023"/>
    <s v="Enero"/>
    <d v="2023-01-17T00:00:00"/>
    <s v="Prestación de Servicios Profesionales"/>
    <m/>
    <s v="Nivel Central"/>
    <s v="Bogotá D.C."/>
    <s v="LIZETH ISABOT CORTES  ESPITIA"/>
    <n v="1026271334"/>
    <s v="-"/>
    <s v="DERECHO"/>
    <s v="NO"/>
    <s v="No es mypime"/>
    <s v="N/A"/>
    <d v="1990-11-01T00:00:00"/>
    <n v="33"/>
    <n v="19323"/>
    <d v="2023-01-18T00:00:00"/>
    <n v="80000000"/>
    <m/>
    <m/>
    <m/>
    <n v="80000000"/>
    <s v="Si "/>
    <d v="2023-01-18T00:00:00"/>
    <s v="2 CUMPLIMIENTO"/>
    <d v="2023-01-19T00:00:00"/>
    <d v="2023-11-19T00:00:00"/>
    <n v="304"/>
    <s v="RIGOBERTO NIÑO CORREDOR"/>
    <n v="79321317"/>
    <m/>
    <m/>
    <m/>
    <m/>
    <m/>
    <m/>
    <m/>
    <m/>
    <n v="80000000"/>
    <m/>
    <m/>
    <m/>
    <m/>
    <m/>
    <m/>
    <m/>
    <m/>
    <m/>
    <n v="304"/>
    <m/>
    <m/>
  </r>
  <r>
    <s v="UNIDAD ADMINISTRATIVA ESPECIAL MIGRACIÓN COLOMBIA"/>
    <s v="900477235-6"/>
    <s v="Secop II"/>
    <n v="164"/>
    <s v="Dayanna Prieto Villalba"/>
    <s v="20236251413000001E"/>
    <s v="PCD-024-2023-46SYF"/>
    <x v="0"/>
    <x v="0"/>
    <s v="Contratación Directa"/>
    <s v="Prestación de Servicios Profesionales "/>
    <x v="0"/>
    <s v="PRESTACIÓN DE SERVICIOS PROFESIONALES CON AUTONOMÍA TÉCNICA Y ADMINISTRATIVA  EN TEMAS RELACIONADOS CON LA GESTIÓN DE CARTERA Y ESTRUCTURACIÓN DE PROCESOS,  AL GRUPO DE SOPORTE A LA GESTIÓN REGIONAL  DE LA  _x000a_SUBDIRECCIÓN ADMINISTRATIVA Y FINANCIERA,  DE ACUERDO CON LAS CONDICIONES Y ESPECIFICACIONES TÉCNICAS DESCRITAS EN LOS ESTUDIOS PREVIOS."/>
    <n v="80161504"/>
    <s v="Servicios de oficina"/>
    <n v="69000000"/>
    <n v="69000000"/>
    <n v="13723"/>
    <s v="A-02-02-02-008-003"/>
    <s v="Celebrado"/>
    <s v="En ejecución"/>
    <m/>
    <s v="CO-021-2023"/>
    <s v="Enero"/>
    <d v="2023-01-16T00:00:00"/>
    <s v="Prestación de Servicios Profesionales"/>
    <m/>
    <s v="Nivel Central"/>
    <s v="Bogotá D.C."/>
    <s v="EMIGDIO NEL TRIANA LOPEZ"/>
    <n v="19484940"/>
    <s v="-"/>
    <s v="CONTADURIA PÚBLICA"/>
    <s v="NO"/>
    <s v="No es mypime"/>
    <s v="N/A"/>
    <d v="1962-07-29T00:00:00"/>
    <n v="61"/>
    <n v="16423"/>
    <d v="2023-01-17T00:00:00"/>
    <n v="69000000"/>
    <m/>
    <m/>
    <m/>
    <n v="69000000"/>
    <s v="Si "/>
    <d v="2023-01-18T00:00:00"/>
    <s v="2 CUMPLIMIENTO"/>
    <d v="2023-01-18T00:00:00"/>
    <d v="2023-12-31T00:00:00"/>
    <n v="347"/>
    <s v="CLAUDIA PATRICIA APONTE BELEÑO"/>
    <n v="39759737"/>
    <m/>
    <m/>
    <m/>
    <m/>
    <m/>
    <m/>
    <m/>
    <m/>
    <n v="69000000"/>
    <m/>
    <m/>
    <m/>
    <m/>
    <m/>
    <m/>
    <m/>
    <m/>
    <m/>
    <n v="347"/>
    <m/>
    <m/>
  </r>
  <r>
    <s v="UNIDAD ADMINISTRATIVA ESPECIAL MIGRACIÓN COLOMBIA"/>
    <s v="900477235-6"/>
    <s v="Secop II"/>
    <n v="165"/>
    <s v="Dayanna Prieto Villalba"/>
    <s v="20236211413000001E"/>
    <s v="PCD-017-2023-47SYF"/>
    <x v="0"/>
    <x v="9"/>
    <s v="Contratación Directa"/>
    <s v="Prestación de Servicios Profesionales "/>
    <x v="0"/>
    <s v="PRESTACIÓN DE SERVICIOS PROFESIONALES  CON AUTONOMÍA TÉCNICA Y ADMINISTRATIVA EN TEMAS CONTABLES Y TRIBUTARIOS AL GRUPO FINANCIERO DE LA  SUBDIRECCIÓN ADMINISTRATIVA Y FINANCIERA, DE ACUERDO CON LAS CONDICIONES Y ESPECIFICACIONES TÉCNICAS DESCRITAS EN LOS ESTUDIOS PREVIOS."/>
    <s v="80161504;80111605"/>
    <s v="Servicios de oficina - Necesidades de dotación de personal financiero temporal"/>
    <n v="69000000"/>
    <n v="69000000"/>
    <n v="9523"/>
    <s v="A-02-02-02-008-003"/>
    <s v="Celebrado"/>
    <s v="En ejecución"/>
    <m/>
    <s v="CO-006-2023"/>
    <s v="Enero"/>
    <d v="2023-01-16T00:00:00"/>
    <s v="Prestación de Servicios Profesionales"/>
    <m/>
    <s v="Nivel Central"/>
    <s v="Bogotá D.C."/>
    <s v="OSCAR LIBARDO LANCHEROS BUITRAGO"/>
    <n v="80469022"/>
    <s v="-"/>
    <s v="CONTADURIA PÚBLICA"/>
    <s v="NO"/>
    <s v="No es mypime"/>
    <s v="N/A"/>
    <d v="1972-05-13T00:00:00"/>
    <n v="51"/>
    <n v="15423"/>
    <d v="2023-01-16T00:00:00"/>
    <n v="69000000"/>
    <m/>
    <m/>
    <m/>
    <n v="69000000"/>
    <s v="Si "/>
    <d v="2023-01-17T00:00:00"/>
    <s v="2 CUMPLIMIENTO"/>
    <d v="2023-01-17T00:00:00"/>
    <d v="2023-12-30T00:00:00"/>
    <n v="347"/>
    <s v="GUSTAVO ALBERTO PADILLA"/>
    <n v="19462757"/>
    <m/>
    <m/>
    <m/>
    <m/>
    <m/>
    <m/>
    <m/>
    <m/>
    <n v="69000000"/>
    <m/>
    <m/>
    <m/>
    <m/>
    <m/>
    <m/>
    <m/>
    <m/>
    <m/>
    <n v="347"/>
    <m/>
    <m/>
  </r>
  <r>
    <s v="UNIDAD ADMINISTRATIVA ESPECIAL MIGRACIÓN COLOMBIA"/>
    <s v="900477235-6"/>
    <s v="Secop II"/>
    <n v="167"/>
    <s v="Dayanna Prieto Villalba"/>
    <s v="20236231413000001E"/>
    <s v="PCD-002-2023-49SYF"/>
    <x v="0"/>
    <x v="9"/>
    <s v="Contratación Directa"/>
    <s v="Prestación de Servicios Profesionales "/>
    <x v="0"/>
    <s v="PRESTACIÓN DE SERVICIOS PROFESIONALES  CON AUTONOMÍA TÉCNICA Y ADMINISTRATIVA  PARA LA GESTIÓN CONTRACTUAL, ELABORACIÓN Y PUBLICACIÓN DE DOCUMENTOS ASIGNADOS EN LAS DIFERENTES MODALIDADES, ASI COMO LA GESTIÓN POSCONTRACTUAL DE LOS PROCESOS QUE SE ADELANTAN EN LA UEMC."/>
    <s v="80161504;80111605"/>
    <s v="Servicios de oficina - Necesidades de dotación de personal financiero temporal"/>
    <n v="92000000"/>
    <n v="92000000"/>
    <n v="9323"/>
    <s v="A-02-02-02-008-003"/>
    <s v="Celebrado"/>
    <s v="En ejecución"/>
    <m/>
    <s v="CO-018-2023"/>
    <s v="Enero"/>
    <d v="2023-01-16T00:00:00"/>
    <s v="Prestación de Servicios Profesionales"/>
    <m/>
    <s v="Nivel Central"/>
    <s v="Bogotá D.C."/>
    <s v="ALEJANDRA MARIA ARCOS MEDINA"/>
    <n v="1049617134"/>
    <s v="-"/>
    <s v="DERECHO"/>
    <s v="NO"/>
    <s v="No es mypime"/>
    <s v="N/A"/>
    <d v="1989-06-23T00:00:00"/>
    <n v="34"/>
    <n v="15023"/>
    <d v="2023-01-16T00:00:00"/>
    <n v="92000000"/>
    <m/>
    <m/>
    <m/>
    <n v="92000000"/>
    <s v="Si "/>
    <d v="2023-01-16T00:00:00"/>
    <s v="2 CUMPLIMIENTO"/>
    <d v="2023-01-16T00:00:00"/>
    <d v="2023-12-31T00:00:00"/>
    <n v="349"/>
    <s v="JOSE CLEMENTE GOMEZ ROMERO"/>
    <n v="74852744"/>
    <m/>
    <m/>
    <m/>
    <m/>
    <m/>
    <m/>
    <m/>
    <m/>
    <n v="92000000"/>
    <m/>
    <m/>
    <m/>
    <m/>
    <m/>
    <m/>
    <m/>
    <m/>
    <m/>
    <n v="349"/>
    <m/>
    <m/>
  </r>
  <r>
    <s v="UNIDAD ADMINISTRATIVA ESPECIAL MIGRACIÓN COLOMBIA"/>
    <s v="900477235-6"/>
    <s v="Secop II"/>
    <n v="271"/>
    <s v="Dayanna Prieto Villalba"/>
    <s v="20235051413000001E"/>
    <s v="PCD-016-2023-1V"/>
    <x v="0"/>
    <x v="0"/>
    <s v="Contratación Directa"/>
    <s v="Prestación de Servicios Profesionales "/>
    <x v="8"/>
    <s v="PRESTACIÓN DE SERVICIOS PROFESIONALES CON AUTONOMÍA TÉCNICA Y ADMINISTRATIVA DE APOYO A LA SUBDIRECCIÓN DE VERIFICACIONES EN ASUNTOS DE ESTADÍSTICA Y VISUALIZACIÓN DE DATOS"/>
    <s v="81101508;80161504;80121704;81112002;"/>
    <s v="Ingeniería arquitectónica - Servicios de oficina - Servicios legales sobre contratos - Servicios de procesamiento o preparación de dato"/>
    <n v="69000000"/>
    <n v="69000000"/>
    <n v="4223"/>
    <s v="A-02-02-02-008-003"/>
    <s v="Celebrado"/>
    <s v="En ejecución"/>
    <m/>
    <s v="CO-008-2023"/>
    <s v="Enero"/>
    <d v="2023-01-16T00:00:00"/>
    <s v="Prestación de Servicios Profesionales"/>
    <m/>
    <s v="Nivel Central"/>
    <s v="Bogotá D.C."/>
    <s v="JOAQUÍN ANTONIO RODRÍGUEZ VILLEGAS"/>
    <n v="78750941"/>
    <s v="-"/>
    <s v="ESTADISTICA"/>
    <s v="NO"/>
    <s v="No es mypime"/>
    <s v="N/A"/>
    <d v="1976-11-13T00:00:00"/>
    <n v="47"/>
    <n v="15823"/>
    <d v="2023-01-16T00:00:00"/>
    <n v="69000000"/>
    <m/>
    <m/>
    <m/>
    <n v="69000000"/>
    <s v="Si "/>
    <d v="2023-01-16T00:00:00"/>
    <s v="2 CUMPLIMIENTO"/>
    <d v="2023-01-17T00:00:00"/>
    <d v="2023-12-31T00:00:00"/>
    <n v="348"/>
    <s v="JAIRO DANILO GUTIERREZ CASTILLO"/>
    <n v="7183645"/>
    <m/>
    <m/>
    <m/>
    <m/>
    <m/>
    <m/>
    <m/>
    <m/>
    <n v="69000000"/>
    <m/>
    <m/>
    <m/>
    <m/>
    <m/>
    <m/>
    <m/>
    <m/>
    <m/>
    <n v="348"/>
    <m/>
    <m/>
  </r>
  <r>
    <s v="UNIDAD ADMINISTRATIVA ESPECIAL MIGRACIÓN COLOMBIA"/>
    <s v="900477235-6"/>
    <s v="Secop II"/>
    <n v="47"/>
    <s v="Cesar Augusto Mejia Carrillo"/>
    <s v="20232501413000003E"/>
    <s v="PCD-022-2023-3TEC"/>
    <x v="0"/>
    <x v="2"/>
    <s v="contratacion directa "/>
    <s v="prestacion de servicios profesionales"/>
    <x v="9"/>
    <s v="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
    <s v="81-11-15"/>
    <s v="Servicios Basados en Ingeniería, Investigación y Tecnología -Servicios informáticos-Ingeniería de software o hardware"/>
    <n v="103500000"/>
    <n v="103500000"/>
    <n v="11623"/>
    <s v="C-1199-1002-10-0-1199001-02"/>
    <s v="Celebrado"/>
    <s v="En ejecución"/>
    <m/>
    <s v="CO-031-2023"/>
    <s v="Enero"/>
    <d v="2023-01-20T00:00:00"/>
    <s v="Prestación de Servicios Profesionales"/>
    <m/>
    <s v="Nivel Central"/>
    <s v="Bogotá D.C."/>
    <s v="JORGE ALBERTO TIBADUIZA RINCON"/>
    <n v="1053512616"/>
    <m/>
    <m/>
    <m/>
    <m/>
    <m/>
    <m/>
    <n v="123"/>
    <n v="21923"/>
    <d v="2023-01-20T00:00:00"/>
    <n v="103500000"/>
    <m/>
    <m/>
    <m/>
    <n v="103500000"/>
    <s v="si"/>
    <d v="2023-01-19T00:00:00"/>
    <s v="2 CUMPLIMIENTO"/>
    <d v="2023-01-20T00:00:00"/>
    <d v="2023-12-31T00:00:00"/>
    <n v="345"/>
    <s v="DIEGO EMILIO OJEDA MONCAYO"/>
    <n v="19498970"/>
    <m/>
    <m/>
    <m/>
    <m/>
    <m/>
    <m/>
    <m/>
    <m/>
    <n v="103500000"/>
    <m/>
    <m/>
    <m/>
    <m/>
    <m/>
    <m/>
    <m/>
    <m/>
    <m/>
    <n v="345"/>
    <m/>
    <m/>
  </r>
  <r>
    <s v="UNIDAD ADMINISTRATIVA ESPECIAL MIGRACIÓN COLOMBIA"/>
    <s v="900477235-6"/>
    <s v="Secop II"/>
    <n v="50"/>
    <s v="Cesar Augusto Mejia Carrillo"/>
    <s v="20232501413000006E"/>
    <s v="PCD-033-2023-6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2023"/>
    <s v="C-1199-1002-10-0-1199001-02"/>
    <s v="Celebrado"/>
    <s v="En ejecución"/>
    <m/>
    <s v="CO-032-2023"/>
    <s v="Enero"/>
    <d v="2023-01-24T00:00:00"/>
    <s v="Prestación de Servicios Profesionales"/>
    <m/>
    <s v="Nivel Central"/>
    <s v="Bogotá D.C."/>
    <s v="VERONICA BEATRIZ BORGES CELIN"/>
    <n v="1127617145"/>
    <m/>
    <m/>
    <m/>
    <m/>
    <m/>
    <m/>
    <n v="123"/>
    <n v="21823"/>
    <d v="2023-01-20T00:00:00"/>
    <n v="115000000"/>
    <m/>
    <m/>
    <m/>
    <n v="115000000"/>
    <s v="si"/>
    <d v="2023-01-20T00:00:00"/>
    <s v="2 CUMPLIMIENTO"/>
    <d v="2023-01-24T00:00:00"/>
    <d v="2023-12-31T00:00:00"/>
    <n v="341"/>
    <s v="DIEGO EMILIO OJEDA MONCAYO"/>
    <n v="19498970"/>
    <m/>
    <m/>
    <m/>
    <m/>
    <m/>
    <m/>
    <m/>
    <m/>
    <n v="115000000"/>
    <m/>
    <m/>
    <m/>
    <m/>
    <m/>
    <m/>
    <m/>
    <m/>
    <m/>
    <n v="341"/>
    <m/>
    <m/>
  </r>
  <r>
    <s v="UNIDAD ADMINISTRATIVA ESPECIAL MIGRACIÓN COLOMBIA"/>
    <s v="900477235-6"/>
    <s v="Secop II"/>
    <n v="48"/>
    <s v="Cesar Augusto Mejia Carrillo"/>
    <s v="20232501413000004E"/>
    <s v="PCD-034-2023-4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823"/>
    <s v="C-1199-1002-10-0-1199001-02"/>
    <s v="Celebrado"/>
    <s v="En ejecución"/>
    <m/>
    <s v="CO-033-2023"/>
    <s v="Enero"/>
    <d v="2023-01-24T00:00:00"/>
    <s v="Prestación de Servicios Profesionales"/>
    <m/>
    <s v="Nivel Central"/>
    <s v="Bogotá D.C."/>
    <s v="BALDWIN GABRIEL MONTES PEREZ"/>
    <n v="72001417"/>
    <m/>
    <m/>
    <m/>
    <m/>
    <m/>
    <m/>
    <n v="123"/>
    <n v="22323"/>
    <d v="2023-01-23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49"/>
    <s v="Cesar Augusto Mejia Carrillo"/>
    <s v="20232501413000005E"/>
    <s v="PCD-035-2023-5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923"/>
    <s v="C-1199-1002-10-0-1199001-02"/>
    <s v="Celebrado"/>
    <s v="En ejecución"/>
    <m/>
    <s v="CO-034-2023"/>
    <s v="Enero"/>
    <d v="2023-01-24T00:00:00"/>
    <s v="Prestación de Servicios Profesionales"/>
    <m/>
    <s v="Nivel Central"/>
    <s v="Bogotá D.C."/>
    <s v="JAIME FERNANDO CANTILLO MONROY"/>
    <n v="1070608285"/>
    <m/>
    <m/>
    <m/>
    <m/>
    <m/>
    <m/>
    <n v="123"/>
    <n v="24323"/>
    <d v="2023-01-24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51"/>
    <s v="Cesar Augusto Mejia Carrillo"/>
    <s v="20232501413000007E"/>
    <s v="PCD-036-2023-7TEC"/>
    <x v="0"/>
    <x v="10"/>
    <s v="contratacion directa "/>
    <s v="prestacion de servicios profesionales"/>
    <x v="9"/>
    <s v="Contratar la prestación de servicios profesionales para la configuración de ambientes, aplicaciones y versionamiento de código fuente de los sistemas de información de Migración Colombia"/>
    <s v="81-11-15"/>
    <s v="Servicios Basados en Ingeniería, Investigación y Tecnología -Servicios informáticos-Ingeniería de software o hardware"/>
    <n v="80500000"/>
    <n v="80500000"/>
    <n v="12123"/>
    <s v="C-1199-1002-10-0-1199001-02"/>
    <s v="Celebrado"/>
    <s v="En ejecución"/>
    <m/>
    <s v="CO-035-2023"/>
    <s v="Enero"/>
    <d v="2023-01-25T00:00:00"/>
    <s v="Prestación de Servicios Profesionales"/>
    <m/>
    <s v="Nivel Central"/>
    <s v="Bogotá D.C."/>
    <s v="ADRIAN AUGUSTO FERNANDEZ ANZOLA"/>
    <n v="72192898"/>
    <m/>
    <m/>
    <m/>
    <m/>
    <m/>
    <m/>
    <n v="123"/>
    <n v="24623"/>
    <d v="2023-01-24T00:00:00"/>
    <n v="80500000"/>
    <m/>
    <m/>
    <m/>
    <n v="80500000"/>
    <s v="si"/>
    <d v="2023-01-24T00:00:00"/>
    <s v="2 CUMPLIMIENTO"/>
    <d v="2023-01-25T00:00:00"/>
    <d v="2023-12-31T00:00:00"/>
    <n v="340"/>
    <s v="DIEGO EMILIO OJEDA MONCAYO"/>
    <n v="19498970"/>
    <m/>
    <m/>
    <m/>
    <m/>
    <m/>
    <m/>
    <m/>
    <m/>
    <n v="80500000"/>
    <m/>
    <m/>
    <m/>
    <m/>
    <m/>
    <m/>
    <m/>
    <m/>
    <m/>
    <n v="340"/>
    <m/>
    <m/>
  </r>
  <r>
    <s v="UNIDAD ADMINISTRATIVA ESPECIAL MIGRACIÓN COLOMBIA"/>
    <s v="900477235-6"/>
    <s v="Secop II"/>
    <n v="26"/>
    <s v="Cesar Augusto Mejia Carrillo"/>
    <s v="20232261413000001E"/>
    <s v="PCD-007-2023-7J"/>
    <x v="0"/>
    <x v="1"/>
    <s v="contratacion directa "/>
    <s v="prestacion de servicios profesionales"/>
    <x v="10"/>
    <s v="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60000000"/>
    <n v="60000000"/>
    <n v="9923"/>
    <s v="A-02-02-02-008-003"/>
    <s v="Celebrado"/>
    <s v="En ejecución"/>
    <m/>
    <s v="CO-036-2023"/>
    <s v="Enero"/>
    <d v="2023-01-23T00:00:00"/>
    <s v="Prestación de Servicios Profesionales"/>
    <m/>
    <s v="Nivel Central"/>
    <s v="Bogotá D.C."/>
    <s v="RODRIGO ANDRES GARCIA"/>
    <n v="1075243527"/>
    <m/>
    <m/>
    <m/>
    <m/>
    <m/>
    <m/>
    <n v="123"/>
    <n v="21623"/>
    <d v="2023-01-20T00:00:00"/>
    <n v="60000000"/>
    <m/>
    <m/>
    <m/>
    <n v="60000000"/>
    <s v="si"/>
    <d v="2023-01-19T00:00:00"/>
    <s v="2 CUMPLIMIENTO"/>
    <d v="2023-01-23T00:00:00"/>
    <d v="2023-11-19T00:00:00"/>
    <n v="300"/>
    <s v="CARLOS JULIO AVILA CORONEL"/>
    <n v="79279880"/>
    <m/>
    <m/>
    <m/>
    <m/>
    <m/>
    <m/>
    <m/>
    <m/>
    <n v="60000000"/>
    <m/>
    <m/>
    <m/>
    <m/>
    <m/>
    <m/>
    <m/>
    <m/>
    <m/>
    <n v="300"/>
    <m/>
    <m/>
  </r>
  <r>
    <s v="UNIDAD ADMINISTRATIVA ESPECIAL MIGRACIÓN COLOMBIA"/>
    <s v="900477235-6"/>
    <s v="Secop II"/>
    <n v="29"/>
    <s v="Cesar Augusto Mejia Carrillo"/>
    <s v="20232401413000003E"/>
    <s v="PCD-045-2023-1COM"/>
    <x v="0"/>
    <x v="11"/>
    <s v="contratacion directa "/>
    <s v="prestacion de servicios profesionales"/>
    <x v="11"/>
    <s v="Contratar la prestación de los servicios técnicos y administrativos como apoyo a la gestión de la Oficina de Comunicaciones y Servicio al Ciudadano"/>
    <s v="80-16-15-04"/>
    <s v="Servicios de Gestión, Servicios Profesionales de Empresa y Servicios Administrativos- Servicios de Administración de Empresas- Servicios de Apoyo Gerencial- Servicios de oficina"/>
    <n v="47150000"/>
    <n v="47150000"/>
    <n v="13423"/>
    <s v="A-02-02-02-008-003"/>
    <s v="Celebrado"/>
    <s v="En ejecución"/>
    <m/>
    <s v="CO-043-2023"/>
    <s v="Enero"/>
    <d v="2023-01-24T00:00:00"/>
    <s v="Prestación de Servicios Profesionales"/>
    <m/>
    <s v="Nivel Central"/>
    <s v="Bogotá D.C."/>
    <s v="EDGAR AURELIO MATIZ MENJURA"/>
    <n v="79727331"/>
    <m/>
    <m/>
    <m/>
    <m/>
    <m/>
    <m/>
    <n v="123"/>
    <n v="24823"/>
    <d v="2023-01-24T00:00:00"/>
    <n v="47150000"/>
    <m/>
    <m/>
    <m/>
    <n v="47150000"/>
    <s v="si"/>
    <d v="2023-01-23T00:00:00"/>
    <s v="2 CUMPLIMIENTO"/>
    <d v="2023-01-24T00:00:00"/>
    <d v="2023-12-31T00:00:00"/>
    <n v="341"/>
    <s v="MARITZA ROCÍO SERRANO VILLAMIL"/>
    <n v="393757630"/>
    <m/>
    <m/>
    <m/>
    <m/>
    <m/>
    <m/>
    <m/>
    <m/>
    <n v="47150000"/>
    <m/>
    <m/>
    <m/>
    <m/>
    <m/>
    <m/>
    <m/>
    <m/>
    <m/>
    <n v="341"/>
    <m/>
    <m/>
  </r>
  <r>
    <s v="UNIDAD ADMINISTRATIVA ESPECIAL MIGRACIÓN COLOMBIA"/>
    <s v="900477235-6"/>
    <s v="Secop II"/>
    <n v="33"/>
    <s v="Cesar Augusto Mejia Carrillo"/>
    <s v="20232401413000002E"/>
    <s v="PCD-041-2023-5COM"/>
    <x v="0"/>
    <x v="11"/>
    <s v="contratacion directa "/>
    <s v="prestacion de servicios profesionales"/>
    <x v="11"/>
    <s v="Contratar la prestación de los servicios profesionales para la Oficina de Comunicaciones como apoyo a la gestión y producción con los medios masivos de comunicación"/>
    <s v="80-16-15-05"/>
    <s v="Servicios de Gestión, Servicios Profesionales de Empresa y Servicios Administrativos- Servicios de Administración de Empresas- Servicios de Apoyo Gerencial- Servicios de oficina"/>
    <n v="77000000"/>
    <n v="77000000"/>
    <n v="12523"/>
    <s v="A-02-02-02-008-003"/>
    <s v="Celebrado"/>
    <s v="En ejecución"/>
    <m/>
    <s v="CO--045-2023"/>
    <s v="Enero"/>
    <d v="2023-01-26T00:00:00"/>
    <s v="Prestación de Servicios Profesionales"/>
    <m/>
    <s v="Nivel Central"/>
    <s v="Bogotá D.C."/>
    <s v="MÓNICA VICTORIA MANCERA CARRERO"/>
    <n v="52515581"/>
    <m/>
    <m/>
    <m/>
    <m/>
    <m/>
    <m/>
    <n v="123"/>
    <n v="24723"/>
    <d v="2023-01-24T00:00:00"/>
    <n v="77000000"/>
    <m/>
    <m/>
    <m/>
    <n v="77000000"/>
    <s v="si"/>
    <d v="2023-01-24T00:00:00"/>
    <s v="2 CUMPLIMIENTO"/>
    <d v="2023-01-26T00:00:00"/>
    <d v="2023-12-23T00:00:00"/>
    <n v="331"/>
    <s v="MARITZA ROCÍO SERRANO VILLAMIL"/>
    <n v="393757630"/>
    <m/>
    <m/>
    <m/>
    <m/>
    <m/>
    <m/>
    <m/>
    <m/>
    <n v="77000000"/>
    <m/>
    <m/>
    <m/>
    <m/>
    <m/>
    <m/>
    <m/>
    <m/>
    <m/>
    <n v="331"/>
    <m/>
    <m/>
  </r>
  <r>
    <s v="UNIDAD ADMINISTRATIVA ESPECIAL MIGRACIÓN COLOMBIA"/>
    <s v="900477235-6"/>
    <s v="Secop II"/>
    <n v="251"/>
    <s v="Cesar Augusto Mejia Carrillo"/>
    <s v="20236111413000001E"/>
    <s v="PCD-043-2023-12TH"/>
    <x v="0"/>
    <x v="10"/>
    <s v="contratacion directa "/>
    <s v="prestacion de servicios profesionales"/>
    <x v="12"/>
    <s v="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
    <s v="80-16-15"/>
    <s v="Servicios de gestión, servicios profesionales de empresa y servicios administrativos-  Servicios de Administración de empresas- Servicios de Apoyo Gerencial"/>
    <n v="52500000"/>
    <n v="52500000"/>
    <n v="14123"/>
    <s v="A-02-02-02-008-003"/>
    <s v="Celebrado"/>
    <s v="En ejecución"/>
    <m/>
    <s v="CO-046-2023"/>
    <s v="Enero"/>
    <d v="2023-01-26T00:00:00"/>
    <s v="Prestación de Servicios Profesionales"/>
    <m/>
    <s v="Nivel Central"/>
    <s v="Bogotá D.C."/>
    <s v="JUAN CARLOS LOPEZ RICO"/>
    <n v="1014207920"/>
    <m/>
    <m/>
    <m/>
    <m/>
    <m/>
    <m/>
    <n v="123"/>
    <n v="27623"/>
    <d v="2023-01-26T00:00:00"/>
    <n v="52500000"/>
    <m/>
    <m/>
    <m/>
    <n v="52500000"/>
    <s v="si"/>
    <d v="2023-01-25T00:00:00"/>
    <s v="2 CUMPLIMIENTO"/>
    <d v="2023-01-26T00:00:00"/>
    <d v="2023-08-26T00:00:00"/>
    <n v="212"/>
    <s v="ROSA MARÍA MARTÍNEZ GONZÁLEZ"/>
    <n v="51832657"/>
    <m/>
    <m/>
    <m/>
    <m/>
    <m/>
    <m/>
    <m/>
    <m/>
    <n v="52500000"/>
    <m/>
    <m/>
    <m/>
    <m/>
    <m/>
    <m/>
    <m/>
    <m/>
    <m/>
    <n v="212"/>
    <m/>
    <m/>
  </r>
  <r>
    <s v="UNIDAD ADMINISTRATIVA ESPECIAL MIGRACIÓN COLOMBIA"/>
    <s v="900477235-6"/>
    <s v="Secop II"/>
    <n v="24"/>
    <s v="Cesar Augusto Mejia Carrillo"/>
    <s v="20232241413000004E"/>
    <s v="PCD-055-2023-4J"/>
    <x v="0"/>
    <x v="12"/>
    <s v="contratacion directa "/>
    <s v="Prestacion de servicios apoyo a la gestion"/>
    <x v="10"/>
    <s v="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30800000"/>
    <n v="30800000"/>
    <n v="15523"/>
    <s v="A-02-02-02-008-003"/>
    <s v="Celebrado"/>
    <s v="En ejecución"/>
    <m/>
    <s v="CO-048-2023"/>
    <s v="Enero"/>
    <d v="2023-01-31T00:00:00"/>
    <s v="Prestacion de Servicios de Apoyo a la Gestion"/>
    <m/>
    <s v="Nivel Central"/>
    <s v="Bogotá D.C."/>
    <s v="NUBIA AMPARO RODRIGUEZ MORENO"/>
    <n v="51977370"/>
    <m/>
    <m/>
    <m/>
    <m/>
    <m/>
    <m/>
    <n v="123"/>
    <n v="30523"/>
    <d v="2023-01-30T00:00:00"/>
    <n v="30800000"/>
    <m/>
    <m/>
    <m/>
    <n v="30800000"/>
    <s v="si"/>
    <d v="2023-01-30T00:00:00"/>
    <s v="2 CUMPLIMIENTO"/>
    <d v="2023-01-31T00:00:00"/>
    <d v="2023-12-31T00:00:00"/>
    <n v="334"/>
    <s v="CARLOS JULIO AVILA CORONEL"/>
    <n v="79279880"/>
    <m/>
    <m/>
    <m/>
    <m/>
    <m/>
    <m/>
    <m/>
    <m/>
    <n v="30800000"/>
    <m/>
    <m/>
    <m/>
    <m/>
    <m/>
    <m/>
    <m/>
    <m/>
    <m/>
    <n v="334"/>
    <m/>
    <m/>
  </r>
  <r>
    <s v="UNIDAD ADMINISTRATIVA ESPECIAL MIGRACIÓN COLOMBIA"/>
    <s v="900477235-6"/>
    <s v="Secop II"/>
    <n v="46"/>
    <s v="Cesar Augusto Mejia Carrillo"/>
    <s v="20232501413000002E"/>
    <s v="PCD-021-2023-2TEC"/>
    <x v="0"/>
    <x v="2"/>
    <s v="contratacion directa "/>
    <s v="prestacion de servicios profesionales"/>
    <x v="9"/>
    <s v="Contratar la prestación de los servicios profesionales en las actividades propias de levantamiento, especificaciónde requerimientos, pruebas y capacitación para el desarrollo de los sistemas de información de Migración Colombia"/>
    <s v="81-11-15"/>
    <s v="Servicios Basados en Ingeniería, Investigación y Tecnología -Servicios informáticos-Ingeniería de software o hardware"/>
    <n v="103500000"/>
    <n v="103500000"/>
    <n v="11523"/>
    <s v="C-1199-1002-10-0-1199001-02"/>
    <s v="Celebrado"/>
    <s v="En ejecución"/>
    <m/>
    <s v="CO-026-2023"/>
    <s v="Enero"/>
    <d v="2023-01-19T00:00:00"/>
    <s v="Prestación de Servicios Profesionales"/>
    <m/>
    <s v="Nivel Central"/>
    <s v="Bogotá D.C."/>
    <s v="DEISSY YOHANA NEITA NUVAN"/>
    <n v="1058038192"/>
    <m/>
    <m/>
    <m/>
    <m/>
    <m/>
    <m/>
    <n v="123"/>
    <n v="20323"/>
    <d v="2023-01-19T00:00:00"/>
    <n v="103500000"/>
    <m/>
    <m/>
    <m/>
    <n v="103500000"/>
    <s v="si"/>
    <d v="2023-01-18T00:00:00"/>
    <s v="2 CUMPLIMIENTO"/>
    <d v="2023-01-19T00:00:00"/>
    <d v="2023-12-31T00:00:00"/>
    <n v="346"/>
    <s v="DIEGO EMILIO OJEDA MONCAYO"/>
    <n v="19498970"/>
    <m/>
    <m/>
    <m/>
    <m/>
    <m/>
    <m/>
    <m/>
    <m/>
    <n v="103500000"/>
    <m/>
    <m/>
    <m/>
    <m/>
    <m/>
    <m/>
    <m/>
    <m/>
    <m/>
    <n v="346"/>
    <m/>
    <m/>
  </r>
  <r>
    <s v="UNIDAD ADMINISTRATIVA ESPECIAL MIGRACIÓN COLOMBIA"/>
    <s v="900477235-6"/>
    <s v="Secop II"/>
    <n v="115"/>
    <s v="Cesar Augusto Mejia Carrillo"/>
    <s v="20236001413000002E"/>
    <s v="PCD-012-2023-1SG"/>
    <x v="0"/>
    <x v="2"/>
    <s v="contratacion directa "/>
    <s v="prestacion de servicios profesionales"/>
    <x v="7"/>
    <s v="PRESTAR LOS SERVICIOS PROFESIONALES ESPECIALIZADOS CON AUTONOMÍA TÉCNICA Y ADMINISTRATIVA PARA EL APOYO Y ACOMPAÑAMIENTO A LA SECRETARIA GENERAL EN TEMAS RELACIONADOS CON LAS COMUNICACIONES DE LA UNIDAD ADMINISTRATIVA ESPECIAL MIGRACIÓN COLOMBIA"/>
    <s v="80-16-15-04"/>
    <s v="Servicios de Gestión, Servicios Profesionales de Empresa y Servicios Administrativos- Servicios de Administración de Empresas- Servicios de Apoyo Gerencial- Servicios de oficina"/>
    <n v="80000000"/>
    <n v="80000000"/>
    <n v="12923"/>
    <s v="A-02-02-02-008-003"/>
    <s v="Celebrado"/>
    <s v="En ejecución"/>
    <m/>
    <s v="CO-025-2023"/>
    <s v="Enero"/>
    <d v="2023-01-23T00:00:00"/>
    <s v="Prestación de Servicios Profesionales"/>
    <m/>
    <s v="Nivel Central"/>
    <s v="Bogotá D.C."/>
    <s v="HÉCTOR PINILLA"/>
    <n v="79470333"/>
    <m/>
    <m/>
    <m/>
    <m/>
    <m/>
    <m/>
    <n v="123"/>
    <n v="22423"/>
    <d v="2023-01-23T00:00:00"/>
    <n v="80000000"/>
    <m/>
    <m/>
    <m/>
    <n v="80000000"/>
    <s v="si"/>
    <d v="2023-01-24T00:00:00"/>
    <s v="2 CUMPLIMIENTO"/>
    <d v="2023-01-23T00:00:00"/>
    <d v="2023-11-20T00:00:00"/>
    <n v="301"/>
    <s v="MARITZA ROCÍO SERRANO VILLAMIL"/>
    <n v="393757630"/>
    <m/>
    <m/>
    <m/>
    <m/>
    <m/>
    <m/>
    <m/>
    <m/>
    <n v="80000000"/>
    <m/>
    <m/>
    <m/>
    <m/>
    <m/>
    <m/>
    <m/>
    <m/>
    <m/>
    <n v="301"/>
    <m/>
    <m/>
  </r>
  <r>
    <s v="UNIDAD ADMINISTRATIVA ESPECIAL MIGRACIÓN COLOMBIA"/>
    <s v="900477235-6"/>
    <s v="Secop II"/>
    <n v="205"/>
    <s v="Diana Esperanza Durán Garcia "/>
    <s v="20236221413000002E"/>
    <s v="PCD-011-2023-87SYF"/>
    <x v="0"/>
    <x v="0"/>
    <s v="Contratación Directa"/>
    <s v="Prestación de servicios Profesionales"/>
    <x v="13"/>
    <s v="Prestación de servicios profesionales con autonomía técnica y administrativa para la gestión transversal del modelo integrado de gestión de los procesos a cargo de la subdirección administrativa y financiera, en especial lo concerniente a la gestión documental de uaemc."/>
    <n v="80161500"/>
    <s v="Serv icios de Apoyo Gerencial."/>
    <n v="44000000"/>
    <n v="44000000"/>
    <n v="9723"/>
    <s v="C-1199-1002-8-0-1199018-02"/>
    <s v="Celebrado"/>
    <s v="En ejecución"/>
    <m/>
    <s v="CO-003-2023"/>
    <s v="Enero"/>
    <d v="2023-01-17T00:00:00"/>
    <s v="Prestación de Servicios Profesionales"/>
    <m/>
    <s v="Nivel Central "/>
    <s v="Bogotá D.C."/>
    <s v="FREDDY STEVE CAMARGO BARRETO"/>
    <n v="80880247"/>
    <m/>
    <m/>
    <m/>
    <m/>
    <m/>
    <m/>
    <n v="123"/>
    <n v="15523"/>
    <d v="2023-01-16T00:00:00"/>
    <n v="44000000"/>
    <m/>
    <m/>
    <m/>
    <n v="44000000"/>
    <s v="si"/>
    <d v="2023-01-17T00:00:00"/>
    <s v="2 CUMPLIMIENTO"/>
    <d v="2023-01-19T00:00:00"/>
    <d v="2023-12-31T00:00:00"/>
    <n v="346"/>
    <s v="PEREZ ARISMENDI ANDREA"/>
    <n v="52808564"/>
    <m/>
    <m/>
    <m/>
    <m/>
    <m/>
    <m/>
    <m/>
    <m/>
    <n v="44000000"/>
    <m/>
    <m/>
    <m/>
    <m/>
    <m/>
    <m/>
    <m/>
    <m/>
    <m/>
    <n v="346"/>
    <m/>
    <m/>
  </r>
  <r>
    <s v="UNIDAD ADMINISTRATIVA ESPECIAL MIGRACIÓN COLOMBIA"/>
    <s v="900477235-6"/>
    <s v="Secop II"/>
    <n v="204"/>
    <s v="Diana Esperanza Durán Garcia "/>
    <s v="20236221413000001E"/>
    <s v="PCD-014-2023-86SYF"/>
    <x v="0"/>
    <x v="0"/>
    <s v="Contratación Directa"/>
    <s v="Prestación de servicios Profesionales"/>
    <x v="13"/>
    <s v="Prestación de serv icios profesionales con autonomía técnica y administrativ a en el proceso de gestión documental dando cumplimiento a lo establecido por el archivo general de la nación y las necesidades de la uaemc."/>
    <n v="80161500"/>
    <s v="Serv icios de Apoyo Gerencial."/>
    <n v="92000000"/>
    <n v="92000000"/>
    <n v="12423"/>
    <s v="C-1199-1002-8-0-1199018-02"/>
    <s v="Celebrado"/>
    <s v="En ejecución"/>
    <m/>
    <s v="CO-004-2023"/>
    <s v="Enero"/>
    <d v="2023-01-17T00:00:00"/>
    <s v="Prestación de Servicios Profesionales"/>
    <m/>
    <s v="Nivel Central "/>
    <s v="Bogotá D.C."/>
    <s v="MARIA FERNANDA AGUIRRE GARZÓN"/>
    <n v="1022367781"/>
    <m/>
    <m/>
    <m/>
    <m/>
    <m/>
    <m/>
    <n v="123"/>
    <n v="15623"/>
    <d v="2023-01-16T00:00:00"/>
    <n v="92000000"/>
    <m/>
    <m/>
    <m/>
    <n v="92000000"/>
    <s v="si"/>
    <d v="2023-01-17T00:00:00"/>
    <s v="2 CUMPLIMIENTO"/>
    <d v="2023-01-18T00:00:00"/>
    <d v="2023-12-31T00:00:00"/>
    <n v="347"/>
    <s v="PEREZ ARISMENDI ANDREA"/>
    <n v="52808564"/>
    <m/>
    <m/>
    <m/>
    <m/>
    <m/>
    <m/>
    <m/>
    <m/>
    <n v="92000000"/>
    <m/>
    <m/>
    <m/>
    <m/>
    <m/>
    <m/>
    <m/>
    <m/>
    <m/>
    <n v="347"/>
    <m/>
    <m/>
  </r>
  <r>
    <s v="UNIDAD ADMINISTRATIVA ESPECIAL MIGRACIÓN COLOMBIA"/>
    <s v="900477235-6"/>
    <s v="Secop II"/>
    <n v="209"/>
    <s v="Diana Esperanza Durán Garcia "/>
    <s v="20236211413000003E"/>
    <s v="PCD-023-2023-91SYF"/>
    <x v="0"/>
    <x v="0"/>
    <s v="Contratación Directa"/>
    <s v="Prestación de servicios Profesionales"/>
    <x v="14"/>
    <s v="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
    <n v="80161500"/>
    <s v="Serv icios de Apoyo Gerencial."/>
    <n v="120750000"/>
    <n v="120750000"/>
    <n v="10723"/>
    <s v=" C -1103-1002-2-0-1103002-02"/>
    <s v="Celebrado"/>
    <s v="En ejecución"/>
    <m/>
    <s v="CO-015-2023"/>
    <s v="Enero"/>
    <d v="2023-01-16T00:00:00"/>
    <s v="Prestación de Servicios Profesionales"/>
    <m/>
    <s v="Nivel Central "/>
    <s v="Bogotá D.C."/>
    <s v="SANDRA MILENA MORENO ACEVEDO"/>
    <n v="52355684"/>
    <m/>
    <m/>
    <m/>
    <m/>
    <m/>
    <m/>
    <n v="123"/>
    <n v="15723"/>
    <d v="2023-01-16T00:00:00"/>
    <n v="120750000"/>
    <m/>
    <m/>
    <m/>
    <n v="120750000"/>
    <s v="si"/>
    <d v="2023-01-17T00:00:00"/>
    <s v="2 CUMPLIMIENTO"/>
    <d v="2023-01-17T00:00:00"/>
    <d v="2023-12-31T00:00:00"/>
    <n v="348"/>
    <s v="PEREZ ARISMENDI ANDREA"/>
    <n v="52808564"/>
    <m/>
    <m/>
    <m/>
    <m/>
    <m/>
    <m/>
    <m/>
    <m/>
    <n v="120750000"/>
    <m/>
    <m/>
    <m/>
    <m/>
    <m/>
    <m/>
    <m/>
    <m/>
    <m/>
    <n v="348"/>
    <m/>
    <m/>
  </r>
  <r>
    <s v="UNIDAD ADMINISTRATIVA ESPECIAL MIGRACIÓN COLOMBIA"/>
    <s v="900477235-6"/>
    <s v="Secop II"/>
    <n v="207"/>
    <s v="Diana Esperanza Durán Garcia "/>
    <s v="20236211413000004E"/>
    <s v="PCD-032-2023-89SYF"/>
    <x v="0"/>
    <x v="5"/>
    <s v="Contratación Directa"/>
    <s v="Prestación de servicios Profesionales"/>
    <x v="14"/>
    <s v="Prestar los servicios profesionales con autonomía técnica y administrativa dentro del grupo de gestión administrativa, en lo relacionado con la etapa precontractual, así como la evaluación de procesos de infraestructura"/>
    <n v="80161500"/>
    <s v="Serv icios de Apoyo Gerencial."/>
    <n v="69000000"/>
    <n v="69000000"/>
    <n v="10823"/>
    <s v="C-1103-1002-2-0-1103002-02"/>
    <s v="Celebrado"/>
    <s v="En ejecución"/>
    <m/>
    <s v="CO-017-2023"/>
    <s v="Enero"/>
    <d v="2023-01-16T00:00:00"/>
    <s v="Prestación de Servicios Profesionales"/>
    <m/>
    <s v="Nivel Central "/>
    <s v="Bogotá D.C."/>
    <s v="HERNANDO ERNESTO GONZÁLEZ ATUESTA"/>
    <n v="79463678"/>
    <m/>
    <m/>
    <m/>
    <m/>
    <m/>
    <m/>
    <n v="123"/>
    <n v="16723"/>
    <d v="2023-01-17T00:00:00"/>
    <n v="69000000"/>
    <m/>
    <m/>
    <m/>
    <n v="69000000"/>
    <s v="si"/>
    <d v="2023-01-18T00:00:00"/>
    <s v="2 CUMPLIMIENTO"/>
    <d v="2023-01-18T00:00:00"/>
    <d v="2023-12-31T00:00:00"/>
    <n v="347"/>
    <s v="CAMARGO SEGURA ELIANA CRISTINA"/>
    <n v="52452907"/>
    <m/>
    <m/>
    <m/>
    <m/>
    <m/>
    <m/>
    <m/>
    <m/>
    <n v="69000000"/>
    <m/>
    <m/>
    <m/>
    <m/>
    <m/>
    <m/>
    <m/>
    <m/>
    <m/>
    <n v="347"/>
    <m/>
    <m/>
  </r>
  <r>
    <s v="UNIDAD ADMINISTRATIVA ESPECIAL MIGRACIÓN COLOMBIA"/>
    <s v="900477235-6"/>
    <s v="Secop II"/>
    <n v="227"/>
    <s v="Diana Esperanza Durán Garcia "/>
    <s v="20233001413000001E"/>
    <s v="PCD-039-2023-4CM"/>
    <x v="0"/>
    <x v="2"/>
    <s v="Contratación Directa"/>
    <s v="Prestación de servicios Profesionales"/>
    <x v="15"/>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oficina"/>
    <n v="51750000"/>
    <n v="51750000"/>
    <n v="14423"/>
    <s v="A-02-02-02-008-003 "/>
    <s v="Celebrado"/>
    <s v="En ejecución"/>
    <m/>
    <s v="CO-030-2023"/>
    <s v="Enero"/>
    <d v="2023-01-20T00:00:00"/>
    <s v="Prestación de Servicios Profesionales"/>
    <m/>
    <s v="Nivel Central "/>
    <s v="Bogotá D.C."/>
    <s v="JOSÉ LEONARDO BECERRA APÍSCOPE"/>
    <n v="1140420436"/>
    <m/>
    <m/>
    <m/>
    <m/>
    <m/>
    <m/>
    <n v="123"/>
    <n v="19823"/>
    <d v="2023-01-19T00:00:00"/>
    <n v="51750000"/>
    <m/>
    <m/>
    <m/>
    <n v="51750000"/>
    <s v="si"/>
    <d v="2023-01-18T00:00:00"/>
    <s v="2 CUMPLIMIENTO"/>
    <d v="2023-01-20T00:00:00"/>
    <d v="2023-12-31T00:00:00"/>
    <n v="345"/>
    <s v="USECHE OVALLES CARLOS EDUARDO"/>
    <n v="1020712442"/>
    <m/>
    <m/>
    <m/>
    <m/>
    <m/>
    <m/>
    <m/>
    <m/>
    <n v="51750000"/>
    <m/>
    <m/>
    <m/>
    <m/>
    <m/>
    <m/>
    <m/>
    <m/>
    <m/>
    <n v="345"/>
    <m/>
    <m/>
  </r>
  <r>
    <s v="UNIDAD ADMINISTRATIVA ESPECIAL MIGRACIÓN COLOMBIA"/>
    <s v="900477235-6"/>
    <s v="Secop II"/>
    <n v="226"/>
    <s v="Diana Esperanza Durán Garcia "/>
    <s v="20233001413000003E"/>
    <s v="PCD-040-2023-3CM"/>
    <x v="0"/>
    <x v="3"/>
    <s v="Contratación Directa"/>
    <s v="Prestación de servicios Profesionales"/>
    <x v="15"/>
    <s v="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
    <n v="80161504"/>
    <s v="Servicios de oficina"/>
    <n v="57500000"/>
    <n v="57500000"/>
    <n v="14223"/>
    <s v="A-02-02-02-008-003"/>
    <s v="Celebrado"/>
    <s v="En ejecución"/>
    <m/>
    <s v="CO-037-2023"/>
    <s v="Enero"/>
    <d v="2023-01-23T00:00:00"/>
    <s v="Prestación de Servicios Profesionales"/>
    <m/>
    <s v="Nivel Central "/>
    <s v="Bogotá D.C."/>
    <s v="DANIEL RODRÍGUEZ RAMÍREZ"/>
    <n v="1020743029"/>
    <m/>
    <m/>
    <m/>
    <m/>
    <m/>
    <m/>
    <n v="123"/>
    <n v="21723"/>
    <d v="2023-01-20T00:00:00"/>
    <n v="57500000"/>
    <m/>
    <m/>
    <m/>
    <n v="57500000"/>
    <s v="si"/>
    <d v="2023-01-23T00:00:00"/>
    <s v="2 CUMPLIMIENTO"/>
    <d v="2023-01-24T00:00:00"/>
    <d v="2023-12-31T00:00:00"/>
    <n v="341"/>
    <s v="HERNANDEZ ARANGO MARTHA"/>
    <n v="51712658"/>
    <m/>
    <m/>
    <m/>
    <m/>
    <m/>
    <m/>
    <m/>
    <m/>
    <n v="57500000"/>
    <m/>
    <m/>
    <m/>
    <m/>
    <m/>
    <m/>
    <m/>
    <m/>
    <m/>
    <n v="341"/>
    <m/>
    <m/>
  </r>
  <r>
    <s v="UNIDAD ADMINISTRATIVA ESPECIAL MIGRACIÓN COLOMBIA"/>
    <s v="900477235-6"/>
    <s v="Secop II"/>
    <n v="200"/>
    <s v="Diana Esperanza Durán Garcia "/>
    <s v="20236221413000003E"/>
    <s v="PCD-044-2023-82SYF"/>
    <x v="0"/>
    <x v="10"/>
    <s v="Contratación Directa"/>
    <s v="Prestación de servicios Profesionales"/>
    <x v="16"/>
    <s v="Apoy ar a Migración Colombia en el desarrollo de nuevas funcionalidades y el mantenimiento, optimización e integración del sistema de gestión documental Orfeo."/>
    <n v="81111504"/>
    <s v="Serv icios de program ación de aplicacio nes"/>
    <n v="86250000"/>
    <n v="86250000"/>
    <n v="12623"/>
    <s v="C-1199-1002-8-0-1199018-02"/>
    <s v="Celebrado"/>
    <s v="En ejecución"/>
    <m/>
    <s v="CO-047-2023"/>
    <s v="Enero"/>
    <d v="2023-01-26T00:00:00"/>
    <s v="Prestación de Servicios Profesionales"/>
    <m/>
    <s v="Nivel Central "/>
    <s v="Bogotá D.C."/>
    <s v="FABIAN MAURICIO LOSADA FLÓREZ"/>
    <n v="80151371"/>
    <m/>
    <m/>
    <m/>
    <m/>
    <m/>
    <m/>
    <n v="123"/>
    <n v="27323"/>
    <d v="2023-01-26T00:00:00"/>
    <n v="86250000"/>
    <m/>
    <m/>
    <m/>
    <n v="86250000"/>
    <s v="si"/>
    <d v="2023-01-26T00:00:00"/>
    <s v="2 CUMPLIMIENTO"/>
    <d v="2023-01-26T00:00:00"/>
    <d v="2023-12-31T00:00:00"/>
    <n v="339"/>
    <s v=" OJEDA MONCAYO DIEGO EMILIO"/>
    <n v="19498970"/>
    <m/>
    <m/>
    <m/>
    <m/>
    <m/>
    <m/>
    <m/>
    <m/>
    <n v="86250000"/>
    <m/>
    <m/>
    <m/>
    <m/>
    <m/>
    <m/>
    <m/>
    <m/>
    <m/>
    <n v="339"/>
    <m/>
    <m/>
  </r>
  <r>
    <s v="UNIDAD ADMINISTRATIVA ESPECIAL MIGRACIÓN COLOMBIA"/>
    <s v="900477235-6"/>
    <s v="Secop II"/>
    <n v="232"/>
    <s v="Diana Esperanza Durán Garcia "/>
    <s v="20236231415000001E"/>
    <s v="PCD-047-2023-7CM"/>
    <x v="0"/>
    <x v="13"/>
    <s v="Contratación Directa"/>
    <s v="Exclusividad"/>
    <x v="15"/>
    <s v="CONTRATAR EL SERVICIO DE MANTENIMIENTO PREVENTIVO DE LA MÁQUINA LÁSER TROTEC SP100R C30 Y DEL SUMINISTRO DEL SISTEMA DE EXTRACCIÓN 8260 ATMOS MONO Y SU RESPECTIVA BOLSA DE REPUESTOS."/>
    <n v="73152100"/>
    <s v="Servicios de mantenimien to y reparación de equipo de manufactura"/>
    <n v="16275000"/>
    <n v="16275000"/>
    <n v="13023"/>
    <s v="C-1199-1002-10-0-1199001-02"/>
    <s v="Cancelado"/>
    <s v="Desierto"/>
    <n v="342"/>
    <m/>
    <m/>
    <m/>
    <m/>
    <m/>
    <m/>
    <m/>
    <m/>
    <m/>
    <m/>
    <m/>
    <m/>
    <m/>
    <m/>
    <m/>
    <n v="123"/>
    <m/>
    <m/>
    <m/>
    <m/>
    <m/>
    <m/>
    <m/>
    <m/>
    <m/>
    <m/>
    <m/>
    <m/>
    <n v="0"/>
    <m/>
    <m/>
    <m/>
    <m/>
    <m/>
    <m/>
    <m/>
    <m/>
    <m/>
    <m/>
    <n v="0"/>
    <m/>
    <m/>
    <m/>
    <m/>
    <m/>
    <m/>
    <m/>
    <m/>
    <m/>
    <m/>
    <m/>
    <m/>
  </r>
  <r>
    <s v="UNIDAD ADMINISTRATIVA ESPECIAL MIGRACIÓN COLOMBIA"/>
    <s v="900477235-6"/>
    <s v="Secop II"/>
    <n v="237"/>
    <s v="Diana Esperanza Durán Garcia "/>
    <s v="20234021413000001E"/>
    <s v="PCD-059-2023-4E"/>
    <x v="0"/>
    <x v="12"/>
    <s v="Contratación Directa"/>
    <s v="Prestación de servicios Profesionales"/>
    <x v="17"/>
    <s v="PRESTAR LOS SERVICIOS PROFESIONALES EN LA SUBDIRECCIÓN DE EXTRANJERÍA CON AUTONOMÍA TÉCNICA Y ADMINISTRATIVA, DE ACUERDO CON LAS CONDICIONES SEÑALADAS Y ESPECIFICACIONES TÉCNICAS DESCRITAS EN LOS ESTUDIOS PREVIOS"/>
    <n v="80111600"/>
    <s v="Serv icios de Personal temporal"/>
    <n v="77000000"/>
    <n v="77000000"/>
    <n v="18923"/>
    <s v="A-02-02-02-008-003"/>
    <s v="Celebrado"/>
    <s v="En ejecución"/>
    <m/>
    <s v="CO-054-2023"/>
    <s v="Enero"/>
    <d v="2023-01-30T00:00:00"/>
    <s v="Prestación de Servicios Profesionales"/>
    <m/>
    <s v="Nivel Central "/>
    <s v="Bogotá D.C."/>
    <s v="OSCAR FERNANDO FAJARDO"/>
    <n v="1121918009"/>
    <m/>
    <m/>
    <m/>
    <m/>
    <m/>
    <m/>
    <n v="123"/>
    <n v="30023"/>
    <d v="2023-01-30T00:00:00"/>
    <n v="77000000"/>
    <m/>
    <m/>
    <m/>
    <n v="77000000"/>
    <s v="si"/>
    <d v="2023-01-30T00:00:00"/>
    <s v="2 CUMPLIMIENTO"/>
    <d v="2023-02-01T00:00:00"/>
    <d v="2023-12-31T00:00:00"/>
    <n v="333"/>
    <s v="BAUTISTA MARTINEZ MARGARITA MARIA"/>
    <n v="1010181437"/>
    <m/>
    <m/>
    <m/>
    <m/>
    <m/>
    <m/>
    <m/>
    <m/>
    <n v="77000000"/>
    <m/>
    <m/>
    <m/>
    <m/>
    <m/>
    <m/>
    <m/>
    <m/>
    <m/>
    <n v="333"/>
    <m/>
    <m/>
  </r>
  <r>
    <s v="UNIDAD ADMINISTRATIVA ESPECIAL MIGRACIÓN COLOMBIA"/>
    <s v="900477235-6"/>
    <s v="Secop II"/>
    <n v="155"/>
    <s v="Diana Esperanza Durán Garcia "/>
    <s v="20236231414000001E"/>
    <s v="PCD-060-2023-37SYF"/>
    <x v="0"/>
    <x v="14"/>
    <s v="Contratación Directa"/>
    <s v="Arrendamiento"/>
    <x v="18"/>
    <s v="Contratar el arrendamiento de cupos de parqueadero para el parque automotor del Centro Facilitador de Serv icios Migratorios en la Ciudad de Riohacha"/>
    <n v="80131502"/>
    <s v="Arrendamien to de Instalaciones comerciales o Industriales"/>
    <n v="16400000"/>
    <n v="16170000"/>
    <n v="19323"/>
    <s v=" A-02-02-02-007-002"/>
    <s v="Cancelado"/>
    <s v="Desierto"/>
    <n v="226"/>
    <m/>
    <m/>
    <m/>
    <m/>
    <m/>
    <m/>
    <m/>
    <m/>
    <m/>
    <m/>
    <m/>
    <m/>
    <m/>
    <m/>
    <m/>
    <n v="123"/>
    <m/>
    <m/>
    <m/>
    <m/>
    <m/>
    <m/>
    <m/>
    <m/>
    <m/>
    <m/>
    <m/>
    <m/>
    <n v="0"/>
    <m/>
    <m/>
    <m/>
    <m/>
    <m/>
    <m/>
    <m/>
    <m/>
    <m/>
    <m/>
    <n v="0"/>
    <m/>
    <m/>
    <m/>
    <m/>
    <m/>
    <m/>
    <m/>
    <m/>
    <m/>
    <m/>
    <m/>
    <m/>
  </r>
  <r>
    <s v="UNIDAD ADMINISTRATIVA ESPECIAL MIGRACIÓN COLOMBIA"/>
    <s v="900477235-6"/>
    <s v="Secop II"/>
    <n v="12"/>
    <s v="Belisa Amparo Oviedo Diaz"/>
    <s v="20232121413000004E"/>
    <s v="PCD-005-2023-6P"/>
    <x v="0"/>
    <x v="0"/>
    <s v="Contratación Directa"/>
    <s v="Prestación de Servicios Profesionales "/>
    <x v="5"/>
    <s v="PRESTACIÓN DE SERVICIOS PROFESIONALES CON AUTONOMÍA TÉCNICA Y ADMINISTRATIVA EN LA OFICINA ASESORA DE PLANEACIÓN PARA LA  INVESTIGACIÓN DE LAS CAUSAS Y CONSECUENCIAS SOBRE LOS FENÓMENOS Y DINÁMICA MIGRATORIA."/>
    <s v="80161500;801015;80121704;80101605;93141509;93141510"/>
    <s v="Servicios de apoyo gerencial"/>
    <n v="69000000"/>
    <n v="69000000"/>
    <n v="10423"/>
    <s v="C-1199-1002-11-0-1199054-02"/>
    <s v="Celebrado"/>
    <s v="En ejecución"/>
    <m/>
    <s v="CO-010-2023"/>
    <s v="Enero"/>
    <d v="2023-01-18T00:00:00"/>
    <s v="Prestación de Servicios Profesionales"/>
    <m/>
    <s v="Nivel Central"/>
    <s v="Bogotá D.C."/>
    <s v="MARÍA EUGENIA RESTREPO LONDOÑO"/>
    <n v="42867450"/>
    <m/>
    <s v="Sociología"/>
    <s v="NO"/>
    <m/>
    <m/>
    <n v="21273"/>
    <e v="#REF!"/>
    <n v="20023"/>
    <d v="2023-01-19T00:00:00"/>
    <n v="69000000"/>
    <m/>
    <m/>
    <m/>
    <n v="69000000"/>
    <s v="Si "/>
    <d v="2023-01-19T00:00:00"/>
    <s v="2 CUMPLIMIENTO"/>
    <d v="2023-01-20T00:00:00"/>
    <d v="2023-12-31T00:00:00"/>
    <n v="345"/>
    <s v="JORGE ENRIQUE GARCIA LONDOÑO"/>
    <n v="79276876"/>
    <m/>
    <m/>
    <m/>
    <m/>
    <m/>
    <m/>
    <m/>
    <m/>
    <e v="#REF!"/>
    <m/>
    <m/>
    <m/>
    <m/>
    <m/>
    <m/>
    <m/>
    <m/>
    <m/>
    <n v="345"/>
    <m/>
    <m/>
  </r>
  <r>
    <s v="UNIDAD ADMINISTRATIVA ESPECIAL MIGRACIÓN COLOMBIA"/>
    <s v="900477235-6"/>
    <s v="Secop II"/>
    <n v="9"/>
    <s v="Belisa Amparo Oviedo Diaz"/>
    <s v="20232121410000002E"/>
    <s v="PCD-006-2023-3P"/>
    <x v="0"/>
    <x v="0"/>
    <s v="Contratación Directa"/>
    <s v="Prestación de Servicios Profesionales "/>
    <x v="5"/>
    <s v="PRESTACIÓN DE SERVICIOS PROFESIONALES CON AUTONOMÍA TÉCNICA Y ADMINISTRATIVA A LA OFICINA ASESORA DE PLANEACIÓN, PARA LA IMPLEMENTACIÓN DE LA POLÍTICA DE GESTIÓN DE LA INFORMACIÓN ESTADÍSTICA DE LA ENTIDAD."/>
    <s v="80161500;80121704;80101605;81112006;81112007;811315"/>
    <s v="Servicios de apoyo gerencial"/>
    <n v="69000000"/>
    <n v="69000000"/>
    <n v="12323"/>
    <s v="C-1199-1002-11-0-1199054-02"/>
    <s v="Celebrado"/>
    <s v="En ejecución"/>
    <m/>
    <s v="CO-012-2023"/>
    <s v="Enero"/>
    <d v="2023-01-17T00:00:00"/>
    <s v="Prestación de Servicios Profesionales"/>
    <m/>
    <s v="Nivel Central"/>
    <s v="Bogotá D.C."/>
    <s v="ANDRES ALEJANDRO ORJUELA TRUJILLO"/>
    <n v="93461864"/>
    <m/>
    <s v="Matemático con énfasis en Estadística"/>
    <s v="NO"/>
    <m/>
    <m/>
    <n v="31076"/>
    <e v="#REF!"/>
    <n v="16523"/>
    <d v="2023-01-17T00:00:00"/>
    <n v="69000000"/>
    <m/>
    <m/>
    <m/>
    <n v="69000000"/>
    <s v="Si "/>
    <d v="2023-01-17T00:00:00"/>
    <s v="2 CUMPLIMIENTO"/>
    <d v="2023-01-18T00:00:00"/>
    <d v="2023-12-31T00:00:00"/>
    <n v="347"/>
    <s v="JORGE ENRIQUE GARCIA LONDOÑO"/>
    <n v="79276876"/>
    <m/>
    <m/>
    <m/>
    <m/>
    <m/>
    <m/>
    <m/>
    <m/>
    <e v="#REF!"/>
    <m/>
    <m/>
    <m/>
    <m/>
    <m/>
    <m/>
    <m/>
    <m/>
    <m/>
    <n v="347"/>
    <m/>
    <m/>
  </r>
  <r>
    <s v="UNIDAD ADMINISTRATIVA ESPECIAL MIGRACIÓN COLOMBIA"/>
    <s v="900477235-6"/>
    <s v="Secop II"/>
    <n v="14"/>
    <s v="Belisa Amparo Oviedo Diaz"/>
    <s v="20232121413000005E"/>
    <s v="PCD-013-2023-8P"/>
    <x v="0"/>
    <x v="0"/>
    <s v="Contratación Directa"/>
    <s v="Prestación de Servicios Profesionales "/>
    <x v="5"/>
    <s v="PRESTACIÓN DE SERVICIOS PROFESIONALES CON AUTONOMÍA TÉCNICA Y ADMINISTRATIVA EN LA OFICINA ASESORA DE PLANEACIÓN, PARA LA ATENCIÓN SOCIAL A LA POBLACIÓN MIGRANTE EN EL TERRITORIO NACIONAL."/>
    <s v="801615;80121704;80101605;93141507;93141503"/>
    <s v="Servicios de apoyo gerencial"/>
    <n v="57500000"/>
    <n v="57500000"/>
    <n v="11123"/>
    <s v="C-1199-1002-11-0-1199054-02"/>
    <s v="Celebrado"/>
    <s v="En ejecución"/>
    <m/>
    <s v="CO-011-2023"/>
    <s v="Enero"/>
    <d v="2023-01-17T00:00:00"/>
    <s v="Prestación de Servicios Profesionales"/>
    <m/>
    <s v="Nivel Central"/>
    <s v="Bogotá D.C."/>
    <s v="DEICY YOHANA PARADA PARDO"/>
    <n v="1019022177"/>
    <m/>
    <s v="Trabajadora Social"/>
    <s v="NO"/>
    <m/>
    <m/>
    <n v="32190"/>
    <e v="#REF!"/>
    <n v="16623"/>
    <d v="2023-01-17T00:00:00"/>
    <n v="57500000"/>
    <m/>
    <m/>
    <m/>
    <n v="57500000"/>
    <s v="Si "/>
    <d v="2023-01-19T00:00:00"/>
    <s v="2 CUMPLIMIENTO"/>
    <d v="2023-01-17T00:00:00"/>
    <d v="2023-12-31T00:00:00"/>
    <n v="348"/>
    <s v="JORGE ENRIQUE GARCIA LONDOÑO"/>
    <n v="79276876"/>
    <m/>
    <m/>
    <m/>
    <m/>
    <m/>
    <m/>
    <m/>
    <m/>
    <e v="#REF!"/>
    <m/>
    <m/>
    <m/>
    <m/>
    <m/>
    <m/>
    <m/>
    <m/>
    <m/>
    <n v="348"/>
    <m/>
    <m/>
  </r>
  <r>
    <s v="UNIDAD ADMINISTRATIVA ESPECIAL MIGRACIÓN COLOMBIA"/>
    <s v="900477235-6"/>
    <s v="Secop II"/>
    <n v="23"/>
    <s v="Belisa Amparo Oviedo Diaz"/>
    <s v="20232241413000003E"/>
    <s v="PCD-028-2023-3J"/>
    <x v="0"/>
    <x v="2"/>
    <s v="Contratación Directa"/>
    <s v="Prestación de Servicios Profesionales "/>
    <x v="4"/>
    <s v="PRESTACIÓN DE SERVICIOS PROFESIONALES CON AUTONOMÍA TÉCNICA Y ADMINISTRATIVA A LA OFICINA ASESORA DE PLANEACIÓN, PARA LA IMPLEMENTACIÓN DE LA POLÍTICA DE GESTIÓN DE LA INFORMACIÓN ESTADÍSTICA DE LA ENTIDAD."/>
    <s v="81101508;80161500;80161504;80121704"/>
    <s v=" Ingeniería civil y arquitectura"/>
    <n v="46000000"/>
    <n v="46000000"/>
    <n v="9823"/>
    <s v="A-02-02-02-008-003"/>
    <s v="Celebrado"/>
    <s v="En ejecución"/>
    <m/>
    <s v="CO-019-2023"/>
    <s v="Enero"/>
    <d v="2023-01-19T00:00:00"/>
    <s v="Prestación de Servicios Profesionales"/>
    <m/>
    <s v="Nivel Central"/>
    <s v="Bogotá D.C."/>
    <s v="ADRIANA CAROLINA MAESTRE SOLANO"/>
    <n v="1065827686"/>
    <m/>
    <s v="DERECHO"/>
    <s v="NO"/>
    <m/>
    <m/>
    <n v="35315"/>
    <e v="#REF!"/>
    <n v="20223"/>
    <d v="2023-01-19T00:00:00"/>
    <n v="46000000"/>
    <m/>
    <m/>
    <m/>
    <n v="46000000"/>
    <s v="Si "/>
    <d v="2023-01-19T00:00:00"/>
    <s v="2 CUMPLIMIENTO"/>
    <d v="2023-01-19T00:00:00"/>
    <d v="2023-12-31T00:00:00"/>
    <n v="346"/>
    <s v="CARLOS JULIO AVILA CORONEL"/>
    <n v="79279880"/>
    <m/>
    <m/>
    <m/>
    <m/>
    <m/>
    <m/>
    <m/>
    <m/>
    <e v="#REF!"/>
    <m/>
    <m/>
    <m/>
    <m/>
    <m/>
    <m/>
    <m/>
    <m/>
    <m/>
    <n v="346"/>
    <m/>
    <m/>
  </r>
  <r>
    <s v="UNIDAD ADMINISTRATIVA ESPECIAL MIGRACIÓN COLOMBIA"/>
    <s v="900477235-6"/>
    <s v="Secop II"/>
    <n v="2"/>
    <s v="Belisa Amparo Oviedo Diaz"/>
    <s v="20236011413000001E"/>
    <s v="PCD-029-2023-2D"/>
    <x v="0"/>
    <x v="5"/>
    <s v="Contratación Directa"/>
    <s v="Prestación de Servicios Profesionales "/>
    <x v="5"/>
    <s v="PRESTACIÖN DE SERVICIOS PROFESIONALES CON AUTONOMÍA TÉCNICA Y ADMINISTRATIVA PARA APOYAR LA GESTIÓN DE LA DIRECCIÓN GENERAL DE MIGRACIÓN COLOMBIA, DE ACUERDO CON LAS CONDICIONES SEÑALADAS Y ESPECIFICACIONES TÉCNICAS DESCRITAS EN LOS ESTUDIOS PREVIOS."/>
    <s v="80161504"/>
    <s v="Servicios de oficina"/>
    <n v="71500000"/>
    <n v="71500000"/>
    <n v="11323"/>
    <s v="A-02-02-02-008-003"/>
    <s v="Celebrado"/>
    <s v="En ejecución"/>
    <m/>
    <s v="CO-014-2023"/>
    <s v="Enero"/>
    <d v="2023-01-17T00:00:00"/>
    <s v="Prestación de Servicios Profesionales"/>
    <m/>
    <s v="Nivel Central"/>
    <s v="Bogotá D.C."/>
    <s v="ADRIANA MARCELA ROSAS SUAREZ "/>
    <n v="1026262941"/>
    <m/>
    <s v="GOBIERNO Y RELACIONES INTERNACIONALES"/>
    <s v="NO"/>
    <m/>
    <m/>
    <n v="32243"/>
    <e v="#REF!"/>
    <n v="17423"/>
    <d v="2023-01-17T00:00:00"/>
    <n v="71500000"/>
    <m/>
    <m/>
    <m/>
    <n v="71500000"/>
    <s v="Si "/>
    <d v="2023-01-19T00:00:00"/>
    <s v="2 CUMPLIMIENTO"/>
    <d v="2023-01-19T00:00:00"/>
    <d v="2023-12-31T00:00:00"/>
    <n v="346"/>
    <s v="MARÍA PAULA AVILA GONZALEZ"/>
    <n v="52619262"/>
    <m/>
    <m/>
    <m/>
    <m/>
    <m/>
    <m/>
    <m/>
    <m/>
    <e v="#REF!"/>
    <m/>
    <m/>
    <m/>
    <m/>
    <m/>
    <m/>
    <m/>
    <m/>
    <m/>
    <n v="346"/>
    <m/>
    <m/>
  </r>
  <r>
    <s v="UNIDAD ADMINISTRATIVA ESPECIAL MIGRACIÓN COLOMBIA"/>
    <s v="900477235-6"/>
    <s v="Secop II"/>
    <n v="22"/>
    <s v="Belisa Amparo Oviedo Diaz"/>
    <s v="20232241413000001E"/>
    <s v="PCD-030-2023-2J"/>
    <x v="0"/>
    <x v="4"/>
    <s v="Contratación Directa"/>
    <s v="Prestación de Servicios Profesionales "/>
    <x v="10"/>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s v="80121704;80161504"/>
    <s v="Servicios legales sobre contratos"/>
    <n v="55000000"/>
    <n v="55000000"/>
    <n v="10023"/>
    <s v="A-02-02-02-008-003"/>
    <s v="Celebrado"/>
    <s v="En ejecución"/>
    <m/>
    <s v="CO-020-2023"/>
    <s v="Enero"/>
    <d v="2023-01-18T00:00:00"/>
    <s v="Prestación de Servicios Profesionales"/>
    <m/>
    <s v="Nivel Central"/>
    <s v="Bogotá D.C."/>
    <s v="MYRIAM BUITRAGO ESPITIA"/>
    <n v="24018748"/>
    <m/>
    <s v="DERECHO"/>
    <s v="NO"/>
    <m/>
    <m/>
    <n v="29011"/>
    <e v="#REF!"/>
    <n v="20623"/>
    <d v="2023-01-19T00:00:00"/>
    <n v="55000000"/>
    <m/>
    <m/>
    <m/>
    <n v="55000000"/>
    <s v="Si "/>
    <d v="2023-01-19T00:00:00"/>
    <s v="2 CUMPLIMIENTO"/>
    <d v="2023-01-23T00:00:00"/>
    <d v="2023-12-31T00:00:00"/>
    <n v="342"/>
    <s v="CARLOS JULIO AVILA CORONEL"/>
    <n v="79279880"/>
    <m/>
    <m/>
    <m/>
    <m/>
    <m/>
    <m/>
    <m/>
    <m/>
    <e v="#REF!"/>
    <m/>
    <m/>
    <m/>
    <m/>
    <m/>
    <m/>
    <m/>
    <m/>
    <m/>
    <n v="342"/>
    <m/>
    <m/>
  </r>
  <r>
    <s v="UNIDAD ADMINISTRATIVA ESPECIAL MIGRACIÓN COLOMBIA"/>
    <s v="900477235-6"/>
    <s v="Secop II"/>
    <n v="17"/>
    <s v="Belisa Amparo Oviedo Diaz"/>
    <s v="20232121413000003E"/>
    <s v="PCD-031-2023-11P"/>
    <x v="0"/>
    <x v="4"/>
    <s v="Contratación Directa"/>
    <s v="Prestación de Servicios Profesionales "/>
    <x v="5"/>
    <s v="PRESTACIÓN DE SERVICIOS PROFESIONALES CON AUTONOMÍA TÉCNICA Y ADMINISTRATIVA, EN LA OFICINA ASESORA DE PLANEACIÓN PARA EL MONITOREO Y SEGUIMIENTO DOCUMENTAL  DE ACUERDO CON LAS CONDICIONES SEÑALADAS Y ESPECIFICACIONES DESCRITAS EN LOS ESTUDIOS PREVIOS."/>
    <s v="801615;8012170;80101605;93121600"/>
    <s v=" Servicios de apoyo gerencial"/>
    <n v="57500000"/>
    <n v="57500000"/>
    <n v="10523"/>
    <s v="C-1199-1002-11-0-1199054-02"/>
    <s v="Celebrado"/>
    <s v="En ejecución"/>
    <m/>
    <s v="CO-013-2023"/>
    <s v="Enero"/>
    <d v="2023-01-18T00:00:00"/>
    <s v="Prestación de Servicios Profesionales"/>
    <m/>
    <s v="Nivel Central"/>
    <s v="Bogotá D.C."/>
    <s v="SANDRA MARCELA CAJAMARCA GUZMAN"/>
    <n v="1010167732"/>
    <m/>
    <s v="Relaciones Internacionales y Estudios Políticos"/>
    <s v="NO"/>
    <m/>
    <m/>
    <n v="31711"/>
    <e v="#REF!"/>
    <n v="19723"/>
    <d v="2023-01-19T00:00:00"/>
    <n v="57500000"/>
    <m/>
    <m/>
    <m/>
    <n v="57500000"/>
    <s v="Si "/>
    <d v="2023-01-19T00:00:00"/>
    <s v="2 CUMPLIMIENTO"/>
    <d v="2023-01-20T00:00:00"/>
    <d v="2023-12-31T00:00:00"/>
    <n v="345"/>
    <s v="JORGE ENRIQUE GARCIA LONDOÑO"/>
    <n v="79276876"/>
    <m/>
    <m/>
    <m/>
    <m/>
    <m/>
    <m/>
    <m/>
    <m/>
    <e v="#REF!"/>
    <m/>
    <m/>
    <m/>
    <m/>
    <m/>
    <m/>
    <m/>
    <m/>
    <m/>
    <n v="345"/>
    <m/>
    <m/>
  </r>
  <r>
    <s v="UNIDAD ADMINISTRATIVA ESPECIAL MIGRACIÓN COLOMBIA"/>
    <s v="900477235-6"/>
    <s v="Secop II"/>
    <n v="11"/>
    <s v="Belisa Amparo Oviedo Diaz"/>
    <s v="20232121413000008E"/>
    <s v="PCD-046-2023-5P"/>
    <x v="0"/>
    <x v="12"/>
    <s v="Contratación Directa"/>
    <s v="Prestación de Servicios Profesionales "/>
    <x v="5"/>
    <s v="PRESTACIÓN DE SERVICIOS PROFESIONALES CON AUTONOMÍA TÉCNICA Y ADMINISTRATIVA EN LA OFICINA ASESORA DE PLANEACIÓN PARA LA ELABORACIÓN DE ANÁLISIS, INFORMES Y REPORTES DE REGISTROS ADMINISTRATIVOS."/>
    <s v="801615;80121704;80101605;81112006;81112007;811315;93121600"/>
    <s v="Servicios de apoyo gerencial"/>
    <n v="55000000"/>
    <n v="55000000"/>
    <n v="15723"/>
    <s v="C-1199-1002-11-0-1199054-02"/>
    <s v="Celebrado"/>
    <s v="En ejecución"/>
    <m/>
    <s v="CO-044-2023"/>
    <s v="Enero"/>
    <d v="2023-01-31T00:00:00"/>
    <s v="Prestación de Servicios Profesionales"/>
    <m/>
    <s v="Nivel Central"/>
    <s v="Bogotá D.C."/>
    <s v="CESAR EMILIO TORRES REYES"/>
    <n v="1082992710"/>
    <m/>
    <s v="DERECHO"/>
    <s v="NO"/>
    <m/>
    <m/>
    <n v="34658"/>
    <e v="#REF!"/>
    <n v="30923"/>
    <d v="2023-01-31T00:00:00"/>
    <n v="55000000"/>
    <m/>
    <m/>
    <m/>
    <n v="55000000"/>
    <s v="Si "/>
    <d v="2023-01-19T00:00:00"/>
    <s v="2 CUMPLIMIENTO"/>
    <d v="2023-01-30T00:00:00"/>
    <d v="2023-12-31T00:00:00"/>
    <n v="335"/>
    <s v="OSCAR ANDRES VALDERRAMA CANO"/>
    <n v="80791769"/>
    <m/>
    <m/>
    <m/>
    <m/>
    <m/>
    <m/>
    <m/>
    <m/>
    <e v="#REF!"/>
    <m/>
    <m/>
    <m/>
    <m/>
    <m/>
    <m/>
    <m/>
    <m/>
    <m/>
    <n v="335"/>
    <m/>
    <m/>
  </r>
  <r>
    <s v="UNIDAD ADMINISTRATIVA ESPECIAL MIGRACIÓN COLOMBIA"/>
    <s v="900477235-6"/>
    <s v="Secop II"/>
    <n v="13"/>
    <s v="Belisa Amparo Oviedo Diaz"/>
    <s v="20232121413000007E"/>
    <s v="PCD-048-2023-7P"/>
    <x v="0"/>
    <x v="6"/>
    <s v="Contratación Directa"/>
    <s v="Prestación de Servicios Profesionales "/>
    <x v="5"/>
    <s v="PRESTACIÓN DE SERVICIOS PROFESIONALES CON AUTONOMÍA TÉCNICA Y ADMINISTRATIVA EN LA OFICINA ASESORA DE PLANEACIÓN, EN ASUNTOS JURÍDICOS PARA LA ESTRUCTURACIÓN DE ESTUDIOS EN PRO DEL MEJORAMIENTO EN LA OPERATIVIDAD MISIONAL Y ADMINISTRATIVA DE LA ENTIDAD."/>
    <s v="801615;801015;80121704;80101605;80121803"/>
    <s v="Servicios de apoyo gerencial"/>
    <n v="66000000"/>
    <n v="66000000"/>
    <n v="15423"/>
    <s v="C-1199-1002-11-0-1199060-02"/>
    <s v="Celebrado"/>
    <s v="En ejecución"/>
    <m/>
    <s v="CO-049-2023"/>
    <s v="Febrero"/>
    <d v="2023-02-01T00:00:00"/>
    <s v="Prestación de Servicios Profesionales"/>
    <m/>
    <s v="Nivel Central"/>
    <s v="Bogotá D.C."/>
    <s v="GLADYS GUTIERREZ UPEGUI"/>
    <s v=" 38249742"/>
    <m/>
    <s v="Ingeniería de Sistemas"/>
    <s v="NO"/>
    <m/>
    <m/>
    <n v="22193"/>
    <e v="#REF!"/>
    <n v="31823"/>
    <d v="2023-02-02T00:00:00"/>
    <n v="66000000"/>
    <m/>
    <m/>
    <m/>
    <n v="66000000"/>
    <s v="Si "/>
    <d v="2023-02-02T00:00:00"/>
    <s v="2 CUMPLIMIENTO"/>
    <d v="2023-02-06T00:00:00"/>
    <d v="2023-12-31T00:00:00"/>
    <n v="328"/>
    <s v="JORGE ENRIQUE GARCIA LONDOÑO"/>
    <n v="79276876"/>
    <m/>
    <m/>
    <m/>
    <m/>
    <m/>
    <m/>
    <m/>
    <m/>
    <e v="#REF!"/>
    <m/>
    <m/>
    <m/>
    <m/>
    <m/>
    <m/>
    <m/>
    <m/>
    <m/>
    <n v="328"/>
    <m/>
    <m/>
  </r>
  <r>
    <s v="UNIDAD ADMINISTRATIVA ESPECIAL MIGRACIÓN COLOMBIA"/>
    <s v="900477235-6"/>
    <s v="Secop II"/>
    <n v="15"/>
    <s v="Belisa Amparo Oviedo Diaz"/>
    <s v="20232121413000010E"/>
    <s v="PCD-049-2023-9P"/>
    <x v="0"/>
    <x v="6"/>
    <s v="Contratación Directa"/>
    <s v="Prestación de Servicios Profesionales "/>
    <x v="5"/>
    <s v="PRESTACIÓN DE SERVICIOS PROFESIONALES CON AUTONOMÍA TÉCNICA Y ADMINISTRATIVA EN LA OFICINA ASESORA DE PLANEACIÓN, PARA LA ADMINISTRACIÓN, GESTIONAMIENTO, PROCESAMIENTO Y ORGANIZACIÓN DE DATOS PARA EL GEME."/>
    <s v="80161500;80121704;80101605;81112006;81112007;81102702"/>
    <s v=" Servicios de apoyo gerencial"/>
    <n v="55000000"/>
    <n v="55000000"/>
    <n v="15123"/>
    <s v="C-1199-1002-11-0-1199054-02"/>
    <s v="Celebrado"/>
    <s v="En ejecución"/>
    <m/>
    <s v="CO-057-2023"/>
    <s v="Febrero"/>
    <d v="2023-02-01T00:00:00"/>
    <s v="Prestación de Servicios Profesionales"/>
    <m/>
    <s v="Nivel Central"/>
    <s v="Bogotá D.C."/>
    <s v="MARIA LUISA ORTIZ"/>
    <n v="21013881"/>
    <m/>
    <s v="Ingeniería de Sistemas"/>
    <s v="NO"/>
    <m/>
    <m/>
    <n v="21938"/>
    <e v="#REF!"/>
    <n v="15123"/>
    <d v="2023-02-02T00:00:00"/>
    <n v="55000000"/>
    <m/>
    <m/>
    <m/>
    <n v="55000000"/>
    <s v="Si "/>
    <d v="2023-02-02T00:00:00"/>
    <s v="2 CUMPLIMIENTO"/>
    <d v="2023-02-02T00:00:00"/>
    <d v="2023-12-31T00:00:00"/>
    <n v="332"/>
    <s v="JORGE ENRIQUE GARCIA LONDOÑO"/>
    <n v="79276876"/>
    <m/>
    <m/>
    <m/>
    <m/>
    <m/>
    <m/>
    <m/>
    <m/>
    <e v="#REF!"/>
    <m/>
    <m/>
    <m/>
    <m/>
    <m/>
    <m/>
    <m/>
    <m/>
    <m/>
    <n v="332"/>
    <m/>
    <m/>
  </r>
  <r>
    <s v="UNIDAD ADMINISTRATIVA ESPECIAL MIGRACIÓN COLOMBIA"/>
    <s v="900477235-6"/>
    <s v="Secop II"/>
    <n v="3"/>
    <s v="Belisa Amparo Oviedo Diaz"/>
    <s v="20232111413000001E"/>
    <s v="PCD-050-2023-3D"/>
    <x v="0"/>
    <x v="12"/>
    <s v="Contratación Directa"/>
    <s v="Prestación de Servicios Profesionales "/>
    <x v="4"/>
    <s v="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
    <n v="80111600"/>
    <s v="Servicios de oficina"/>
    <n v="46000000"/>
    <n v="44000000"/>
    <n v="18823"/>
    <s v="A-02-02-02-008-003"/>
    <s v="Celebrado"/>
    <s v="En ejecución"/>
    <m/>
    <s v="CO-053-2023"/>
    <s v="Enero"/>
    <d v="2023-01-31T00:00:00"/>
    <s v="Prestación de Servicios Profesionales"/>
    <m/>
    <s v="Nivel Central"/>
    <s v="Bogotá D.C."/>
    <s v="MARÍA FERNANDA OSPINA CARO"/>
    <n v="1026593280"/>
    <m/>
    <s v="PROFESIONAL EN RELACIONES INTERNACIONALES "/>
    <s v="NO"/>
    <m/>
    <m/>
    <n v="35801"/>
    <e v="#REF!"/>
    <n v="30823"/>
    <d v="2023-01-31T00:00:00"/>
    <n v="44000000"/>
    <m/>
    <m/>
    <m/>
    <n v="44000000"/>
    <s v="Si "/>
    <d v="2023-01-30T00:00:00"/>
    <s v="2 CUMPLIMIENTO"/>
    <d v="2023-02-01T00:00:00"/>
    <d v="2023-12-31T00:00:00"/>
    <n v="333"/>
    <s v="Vanessa Ortiz López"/>
    <n v="1144031972"/>
    <m/>
    <m/>
    <m/>
    <m/>
    <m/>
    <m/>
    <m/>
    <m/>
    <e v="#REF!"/>
    <m/>
    <m/>
    <m/>
    <m/>
    <m/>
    <m/>
    <m/>
    <m/>
    <m/>
    <n v="333"/>
    <m/>
    <m/>
  </r>
  <r>
    <s v="UNIDAD ADMINISTRATIVA ESPECIAL MIGRACIÓN COLOMBIA"/>
    <s v="900477235-6"/>
    <s v="Secop II"/>
    <n v="16"/>
    <s v="Belisa Amparo Oviedo Diaz"/>
    <s v="20232121413000009E"/>
    <s v="PCD-051-2023-10P"/>
    <x v="0"/>
    <x v="6"/>
    <s v="Contratación Directa"/>
    <s v="Prestación de Servicios Profesionales "/>
    <x v="5"/>
    <s v="PRESTACIÓN DE SERVICIOS PROFESIONALES CON AUTONOMÍA TÉCNICA Y ADMINISTRATIVA EN LA OFICINA ASESORA DE PLANEACIÓN PARA LA CONSOLIDACIÓN DEL SISTEMA INTEGRADO DE GESTIÓN Y FORTALECIMIENTO DE LA GESTIÓN ORGANIZACIONAL."/>
    <s v="801615;80121704;80101605;81102702"/>
    <s v="Servicios de apoyo gerencial"/>
    <n v="55000000"/>
    <n v="55000000"/>
    <n v="15323"/>
    <s v="C-1199-1002-11-0-1199060-02"/>
    <s v="Celebrado"/>
    <s v="En ejecución"/>
    <m/>
    <s v="CO-056-2023"/>
    <s v="Enero"/>
    <d v="2023-01-31T00:00:00"/>
    <s v="Prestación de Servicios Profesionales"/>
    <m/>
    <s v="Nivel Central"/>
    <s v="Bogotá D.C."/>
    <s v="MARIA ALEJANDRA GRACIA MONTERO"/>
    <n v="1003821306"/>
    <m/>
    <s v="INGENIERA DE SISTEMAS "/>
    <s v="NO"/>
    <m/>
    <m/>
    <n v="32417"/>
    <e v="#REF!"/>
    <n v="33323"/>
    <d v="2023-02-23T00:00:00"/>
    <n v="55000000"/>
    <m/>
    <m/>
    <m/>
    <n v="55000000"/>
    <s v="si"/>
    <d v="2023-02-03T00:00:00"/>
    <s v="2 CUMPLIMIENTO"/>
    <d v="2023-02-03T00:00:00"/>
    <d v="2023-12-31T00:00:00"/>
    <n v="331"/>
    <s v="JORGE ENRIQUE GARCIA LONDOÑO"/>
    <n v="79276876"/>
    <m/>
    <m/>
    <m/>
    <m/>
    <m/>
    <m/>
    <m/>
    <m/>
    <e v="#REF!"/>
    <m/>
    <m/>
    <m/>
    <m/>
    <m/>
    <m/>
    <m/>
    <m/>
    <m/>
    <n v="331"/>
    <m/>
    <m/>
  </r>
  <r>
    <s v="UNIDAD ADMINISTRATIVA ESPECIAL MIGRACIÓN COLOMBIA"/>
    <s v="900477235-6"/>
    <s v="Secop II"/>
    <n v="25"/>
    <s v="Belisa Amparo Oviedo Diaz"/>
    <s v="20236231416000001E"/>
    <s v="PCD-057-2023-6J"/>
    <x v="0"/>
    <x v="14"/>
    <s v="Contratación Directa"/>
    <s v="Prestación de Servicios Profesionales "/>
    <x v="10"/>
    <s v="CONTRATAR LA PUBLICACIÓN EN EL DIARIO OFICIAL DE LOS ACTOS ADMINISTRATIVOS QUE DEMANDE LA UAEMC"/>
    <s v="82121506"/>
    <s v=" Impresión de publicaciones"/>
    <n v="6000000"/>
    <n v="6000000"/>
    <n v="15623"/>
    <s v="A-02-02-02-008-003"/>
    <s v="Celebrado"/>
    <s v="En ejecución"/>
    <m/>
    <s v="CO-070-2023"/>
    <s v="Febrero"/>
    <d v="2023-02-24T00:00:00"/>
    <s v="INTERADMINISTRATIVO"/>
    <m/>
    <s v="Nivel Central"/>
    <s v="Bogotá D.C."/>
    <s v="IMPRENTA NACIONAL DE COLOMBIA"/>
    <s v="830.001.113"/>
    <n v="1"/>
    <s v="N/A"/>
    <s v="NO"/>
    <m/>
    <m/>
    <m/>
    <e v="#REF!"/>
    <n v="42623"/>
    <d v="2023-02-24T00:00:00"/>
    <n v="6000000"/>
    <m/>
    <m/>
    <m/>
    <n v="6000000"/>
    <s v="NO"/>
    <s v="N/A"/>
    <s v="N/A"/>
    <d v="2023-02-24T00:00:00"/>
    <d v="2023-12-31T00:00:00"/>
    <n v="310"/>
    <s v="CARLOS JULIO AVILA CORONEL"/>
    <n v="79279880"/>
    <m/>
    <m/>
    <m/>
    <m/>
    <m/>
    <m/>
    <m/>
    <m/>
    <e v="#REF!"/>
    <m/>
    <m/>
    <m/>
    <m/>
    <m/>
    <m/>
    <m/>
    <m/>
    <m/>
    <n v="310"/>
    <m/>
    <m/>
  </r>
  <r>
    <s v="UNIDAD ADMINISTRATIVA ESPECIAL MIGRACIÓN COLOMBIA"/>
    <s v="900477235-6"/>
    <s v="Secop II"/>
    <n v="6"/>
    <s v="Belisa Amparo Oviedo Diaz"/>
    <s v="20236311413000002E"/>
    <s v="PCD-058-2023-6D"/>
    <x v="0"/>
    <x v="6"/>
    <s v="Contratación Directa"/>
    <s v="Prestación de Servicios Profesionales "/>
    <x v="19"/>
    <s v="PRESTACIÖN DE SERVICIOS DE APOYO A LA GESTIÓN DE LA SUBDIRECCIÓN DE CONTROL DISCIPLINARIO INTERNO, EN LAS LABORES SECRETARIALES, DE ACUERDO CON LAS CONDICIONES SEÑALADAS Y ESPECIFICACIONES TÉCNICAS DESCRITAS EN LOS ESTUDIOS PREVIOS."/>
    <n v="80161500"/>
    <s v=" Servicios de apoyo gerencial"/>
    <n v="29700000"/>
    <n v="29700000"/>
    <n v="10223"/>
    <s v="A-02-02-02-008-003"/>
    <s v="Celebrado"/>
    <s v="En ejecución"/>
    <m/>
    <s v="CO-052-2023"/>
    <s v="Febrero"/>
    <d v="2023-02-01T00:00:00"/>
    <s v="Prestación de Servicios de apoyo a la Gestion "/>
    <m/>
    <s v="Nivel Central"/>
    <s v="Bogotá D.C."/>
    <s v="DIANA MARCELA RUBIO ACOSTA"/>
    <n v="53030141"/>
    <m/>
    <s v="BACHILLER"/>
    <s v="NO"/>
    <m/>
    <m/>
    <n v="35883"/>
    <e v="#REF!"/>
    <n v="31523"/>
    <d v="2023-02-01T00:00:00"/>
    <n v="29700000"/>
    <m/>
    <m/>
    <m/>
    <n v="29700000"/>
    <s v="Si "/>
    <d v="2023-01-19T00:00:00"/>
    <s v="2 CUMPLIMIENTO"/>
    <d v="2023-02-01T00:00:00"/>
    <d v="2023-12-31T00:00:00"/>
    <n v="333"/>
    <s v="MARTHA EUGENIA RAMOS OSPINA "/>
    <n v="55164919"/>
    <m/>
    <m/>
    <m/>
    <m/>
    <m/>
    <m/>
    <m/>
    <m/>
    <e v="#REF!"/>
    <m/>
    <m/>
    <m/>
    <m/>
    <m/>
    <m/>
    <m/>
    <m/>
    <m/>
    <n v="333"/>
    <m/>
    <m/>
  </r>
  <r>
    <s v="UNIDAD ADMINISTRATIVA ESPECIAL MIGRACIÓN COLOMBIA"/>
    <s v="900477235-6"/>
    <s v="Secop II"/>
    <n v="120"/>
    <s v="Alejandra María Arcos Medina"/>
    <s v="20236231415000002E"/>
    <s v="PCD-079-2023-30TEC"/>
    <x v="1"/>
    <x v="15"/>
    <s v="Contratación Directa"/>
    <s v="Exclusividad"/>
    <x v="9"/>
    <s v="Contratar la actualización de las licencias para los sistemas KACTUS y SEVEN y servicio de soporte técnico especializado presencial, de conformidad con las especificaciones de la Unidad Administrativa"/>
    <n v="40141700"/>
    <s v="Componentes y Equipos para Distribución y Sistemas de Acondicionamiento "/>
    <n v="614700000"/>
    <n v="429942610"/>
    <n v="22823"/>
    <s v="C-1199-1002-10-0-1199001-02"/>
    <s v="En tramite "/>
    <s v="En ejecución"/>
    <m/>
    <s v="CO-098-2023"/>
    <s v="Marzo"/>
    <d v="2023-03-24T00:00:00"/>
    <s v="Contrato Compraventa"/>
    <m/>
    <s v="Nivel Central"/>
    <s v="Bogotá D.C."/>
    <s v="DIGITAL WARE S.A.S"/>
    <n v="830042244"/>
    <n v="1"/>
    <m/>
    <m/>
    <m/>
    <m/>
    <m/>
    <m/>
    <n v="61623"/>
    <d v="2023-03-27T00:00:00"/>
    <n v="429942199.07999998"/>
    <m/>
    <m/>
    <m/>
    <n v="429942199.07999998"/>
    <s v="Si "/>
    <d v="2023-03-24T00:00:00"/>
    <s v="2 CUMPLIMIENTO"/>
    <d v="2023-03-29T00:00:00"/>
    <d v="2023-12-31T00:00:00"/>
    <n v="277"/>
    <s v="DIEGO EMILIO OJEDA MONCAYO"/>
    <n v="19498970"/>
    <m/>
    <m/>
    <m/>
    <m/>
    <m/>
    <m/>
    <m/>
    <m/>
    <m/>
    <m/>
    <m/>
    <m/>
    <m/>
    <m/>
    <m/>
    <m/>
    <m/>
    <m/>
    <m/>
    <m/>
    <m/>
  </r>
  <r>
    <s v="UNIDAD ADMINISTRATIVA ESPECIAL MIGRACIÓN COLOMBIA"/>
    <s v="900477235-6"/>
    <s v="Secop II"/>
    <n v="64"/>
    <s v="Alejandra María Arcos Medina"/>
    <s v="20236231408000001E"/>
    <s v="SIE-001-2023"/>
    <x v="1"/>
    <x v="16"/>
    <s v="Selección Abreviada"/>
    <s v="Subasta Inversa Electrónica"/>
    <x v="9"/>
    <s v="CONTRATAR EL SERVICIO DE SOPORTE ESPECIALIZADO EN BASES DE DATOS, SISTEMAS OPERATIVOS E INFRAESTRUCTURA TECNOLÓGICA DE LA PLATAFORMA MISIONAL DE MIGRACIÓN COLOMBIA."/>
    <n v="43232300"/>
    <s v="Difusión de tecnologías de información y telecomunicaciones"/>
    <n v="760000000"/>
    <n v="759787267"/>
    <n v="15923"/>
    <s v="C-1199-1002-10-0-1199001-02"/>
    <s v="En tramite "/>
    <m/>
    <m/>
    <m/>
    <m/>
    <m/>
    <m/>
    <m/>
    <m/>
    <m/>
    <m/>
    <m/>
    <m/>
    <m/>
    <m/>
    <m/>
    <m/>
    <m/>
    <m/>
    <m/>
    <m/>
    <m/>
    <m/>
    <m/>
    <m/>
    <m/>
    <m/>
    <m/>
    <m/>
    <m/>
    <m/>
    <n v="0"/>
    <m/>
    <m/>
    <m/>
    <m/>
    <m/>
    <m/>
    <m/>
    <m/>
    <m/>
    <m/>
    <m/>
    <m/>
    <m/>
    <m/>
    <m/>
    <m/>
    <m/>
    <m/>
    <m/>
    <m/>
    <m/>
    <m/>
    <m/>
  </r>
  <r>
    <s v="UNIDAD ADMINISTRATIVA ESPECIAL MIGRACIÓN COLOMBIA"/>
    <s v="900477235-6"/>
    <s v="Secop II"/>
    <n v="189"/>
    <s v="Alejandra María Arcos Medina"/>
    <s v="20236231408000006E"/>
    <s v="SIE-002-2023"/>
    <x v="1"/>
    <x v="17"/>
    <s v="Selección Abreviada"/>
    <s v="Subasta Inversa Electrónica"/>
    <x v="18"/>
    <s v="Contratar la prestación del servicio de mantenimiento preventivo y correctivo de aires acondicionados a nivel nacional"/>
    <n v="40101700"/>
    <s v="Componentes y equipos para distribución y sistemas de acondicionamiento"/>
    <n v="120000000"/>
    <n v="120000000"/>
    <n v="21423"/>
    <s v="A-02-02-02-008-007"/>
    <s v="En tramite "/>
    <m/>
    <m/>
    <m/>
    <m/>
    <m/>
    <m/>
    <m/>
    <m/>
    <m/>
    <m/>
    <m/>
    <m/>
    <m/>
    <m/>
    <m/>
    <m/>
    <m/>
    <m/>
    <m/>
    <m/>
    <m/>
    <m/>
    <m/>
    <m/>
    <m/>
    <m/>
    <m/>
    <m/>
    <m/>
    <m/>
    <n v="0"/>
    <m/>
    <m/>
    <m/>
    <m/>
    <m/>
    <m/>
    <m/>
    <m/>
    <m/>
    <m/>
    <m/>
    <m/>
    <m/>
    <m/>
    <m/>
    <m/>
    <m/>
    <m/>
    <m/>
    <m/>
    <m/>
    <m/>
    <m/>
  </r>
  <r>
    <s v="UNIDAD ADMINISTRATIVA ESPECIAL MIGRACIÓN COLOMBIA"/>
    <s v="900477235-6"/>
    <s v="Secop II"/>
    <n v="169"/>
    <s v="Alejandra María Arcos Medina"/>
    <s v="20236231412000001E"/>
    <s v="LP-001-2023"/>
    <x v="1"/>
    <x v="18"/>
    <s v="Licitación Pública"/>
    <s v="Licitación Pública"/>
    <x v="18"/>
    <s v="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
    <n v="84131500"/>
    <s v="Servicios Financieros y de Seguros"/>
    <n v="2185740000"/>
    <n v="1267351148"/>
    <s v="19023    - VF 1323"/>
    <s v="A-02-02-02-007-001"/>
    <s v="En tramite "/>
    <m/>
    <m/>
    <m/>
    <m/>
    <m/>
    <m/>
    <m/>
    <m/>
    <m/>
    <m/>
    <m/>
    <m/>
    <m/>
    <m/>
    <m/>
    <m/>
    <m/>
    <m/>
    <m/>
    <m/>
    <m/>
    <m/>
    <m/>
    <m/>
    <m/>
    <m/>
    <m/>
    <m/>
    <m/>
    <m/>
    <n v="0"/>
    <m/>
    <m/>
    <m/>
    <m/>
    <m/>
    <m/>
    <m/>
    <m/>
    <m/>
    <m/>
    <m/>
    <m/>
    <m/>
    <m/>
    <m/>
    <m/>
    <m/>
    <m/>
    <m/>
    <m/>
    <m/>
    <m/>
    <m/>
  </r>
  <r>
    <s v="UNIDAD ADMINISTRATIVA ESPECIAL MIGRACIÓN COLOMBIA"/>
    <s v="900477235-6"/>
    <s v="TVEC"/>
    <n v="97"/>
    <s v="Alejandra María Arcos Medina"/>
    <s v="20232501410000001E"/>
    <n v="144547"/>
    <x v="1"/>
    <x v="19"/>
    <s v="Selección Abreviada"/>
    <s v="Acuerdo Marco de Precios"/>
    <x v="9"/>
    <s v="Suscripción y horas de servicio de productos GOOGLE para la entidad."/>
    <n v="81112100"/>
    <s v="Servicios Basados en Ingeniería, Investigación y Tecnología"/>
    <n v="2200000"/>
    <n v="2200000"/>
    <n v="22523"/>
    <s v="C-1199-1002-10-0-1199001-02"/>
    <s v="Celebrado"/>
    <m/>
    <m/>
    <m/>
    <m/>
    <m/>
    <m/>
    <m/>
    <m/>
    <m/>
    <m/>
    <m/>
    <m/>
    <m/>
    <m/>
    <m/>
    <m/>
    <m/>
    <m/>
    <m/>
    <m/>
    <m/>
    <m/>
    <m/>
    <m/>
    <m/>
    <m/>
    <m/>
    <m/>
    <m/>
    <m/>
    <n v="0"/>
    <m/>
    <m/>
    <m/>
    <m/>
    <m/>
    <m/>
    <m/>
    <m/>
    <m/>
    <m/>
    <m/>
    <m/>
    <m/>
    <m/>
    <m/>
    <m/>
    <m/>
    <m/>
    <m/>
    <m/>
    <m/>
    <m/>
    <m/>
  </r>
  <r>
    <s v="UNIDAD ADMINISTRATIVA ESPECIAL MIGRACIÓN COLOMBIA"/>
    <s v="900477235-6"/>
    <s v="Secop II"/>
    <n v="269"/>
    <s v="Alejandra María Arcos Medina"/>
    <s v="20236231408000008E"/>
    <s v="SAMC-002-2023"/>
    <x v="1"/>
    <x v="18"/>
    <s v="Selección Abreviada"/>
    <s v="Menor Cuantia"/>
    <x v="20"/>
    <s v="CONTRATAR UNA INSTITUCIÓN PRESTADORA DE SERVICIO DE SALUD ESPECIALIZADA EN LA REALIZACIÓN DE EXÁMENES MÉDICOS OCUPACIONALES DE INGRESO, EGRESO, PERIÓDICOS Y POST-INCAPACIDAD Y DE REQUERIRSE ANÁLISIS DE PUESTO DE TRABAJO."/>
    <m/>
    <m/>
    <n v="90000000"/>
    <n v="90000000"/>
    <m/>
    <m/>
    <s v="En tramite "/>
    <s v="En ejecución"/>
    <m/>
    <s v="OC105871"/>
    <s v="Marzo"/>
    <d v="2023-03-06T00:00:00"/>
    <s v="Orden de Compra"/>
    <m/>
    <s v="Nivel Central"/>
    <s v="Bogotá D.C."/>
    <s v="XERTICA COLOMBIA SAS"/>
    <n v="830077380"/>
    <n v="6"/>
    <m/>
    <m/>
    <m/>
    <m/>
    <m/>
    <n v="123"/>
    <n v="46823"/>
    <d v="2023-02-08T00:00:00"/>
    <n v="1468821137.8"/>
    <m/>
    <m/>
    <m/>
    <n v="1468821137.8"/>
    <s v="Si "/>
    <d v="2023-03-08T00:00:00"/>
    <s v="2 CUMPLIMIENTO"/>
    <d v="2023-03-08T00:00:00"/>
    <d v="2023-12-31T00:00:00"/>
    <n v="298"/>
    <s v="DIEGO EMILIO OJEDA MONCAYO"/>
    <n v="19498970"/>
    <m/>
    <m/>
    <m/>
    <m/>
    <m/>
    <m/>
    <m/>
    <m/>
    <m/>
    <m/>
    <m/>
    <m/>
    <m/>
    <m/>
    <m/>
    <m/>
    <m/>
    <m/>
    <m/>
    <m/>
    <m/>
  </r>
  <r>
    <s v="UNIDAD ADMINISTRATIVA ESPECIAL MIGRACIÓN COLOMBIA"/>
    <s v="900477235-6"/>
    <s v="Secop II"/>
    <n v="27"/>
    <s v="Dayanna Prieto Villalba"/>
    <s v="20232261415000001E"/>
    <s v="PCD-074-2023-9J"/>
    <x v="1"/>
    <x v="20"/>
    <s v="Contratación Directa"/>
    <s v="Exclusividad"/>
    <x v="6"/>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s v="55111515;82121802"/>
    <s v="Audio cinta de material educacional - Servicios de publicaciones financiadas por el autor"/>
    <n v="36890000"/>
    <n v="36890000"/>
    <n v="22123"/>
    <s v="A-02-02-02-008-004"/>
    <s v="Celebrado"/>
    <s v="En ejecución"/>
    <m/>
    <s v="CO-084-2023"/>
    <s v="Marzo"/>
    <d v="2023-03-09T00:00:00"/>
    <s v="Suscripción"/>
    <m/>
    <s v="Nivel Central"/>
    <s v="Bogotá D.C."/>
    <s v="AVANCE JURIDICO CASA EDITORIAL LTDA "/>
    <n v="830041326"/>
    <n v="2"/>
    <s v="N/A"/>
    <s v="SI"/>
    <s v="Pequeña"/>
    <s v="Sociedad de Responsabilidad Limitada"/>
    <s v="N/A"/>
    <s v="N/A"/>
    <n v="53123"/>
    <d v="2023-03-10T00:00:00"/>
    <n v="36890000"/>
    <m/>
    <m/>
    <m/>
    <n v="36890000"/>
    <s v="NO"/>
    <s v="N/A"/>
    <s v="N/A"/>
    <d v="2023-03-10T00:00:00"/>
    <d v="2023-10-10T00:00:00"/>
    <n v="214"/>
    <s v="CARLOS JULIO AVILA CORONEL"/>
    <n v="79279880"/>
    <m/>
    <m/>
    <m/>
    <m/>
    <m/>
    <m/>
    <m/>
    <m/>
    <e v="#REF!"/>
    <m/>
    <m/>
    <m/>
    <m/>
    <m/>
    <m/>
    <m/>
    <m/>
    <m/>
    <n v="214"/>
    <m/>
    <m/>
  </r>
  <r>
    <s v="UNIDAD ADMINISTRATIVA ESPECIAL MIGRACIÓN COLOMBIA"/>
    <s v="900477235-6"/>
    <s v="Secop II"/>
    <n v="35"/>
    <s v="Dayanna Prieto Villalba"/>
    <s v="20236231415000007E"/>
    <s v="PCD-081-2023-9COM"/>
    <x v="1"/>
    <x v="18"/>
    <s v="Contratación Directa"/>
    <s v="Exclusividad"/>
    <x v="3"/>
    <s v="CONTRATAR LA PUBLICACIÓN DE DIFERENTES AVISOS DE PRENSA EN EL PERIÓDICO LA REPÚBLICA, DE ACUERDO A LAS NECESIDADES REQUERIDAS POR LA ENTIDAD."/>
    <n v="82121506"/>
    <s v="Impresión de publicaciones"/>
    <n v="5000000"/>
    <n v="5000000"/>
    <n v="24823"/>
    <s v="A-02-02-02-008-003"/>
    <s v="Celebrado"/>
    <s v="En ejecución"/>
    <m/>
    <s v="CO-104-2023"/>
    <s v="Marzo"/>
    <d v="2023-03-17T00:00:00"/>
    <s v="Prestación de Servicios Profesionales"/>
    <m/>
    <s v="Nivel Central"/>
    <s v="Bogotá D.C."/>
    <s v="EDITORIAL LA REPUBLICA SAS"/>
    <n v="901017183"/>
    <n v="2"/>
    <s v="N/A"/>
    <s v="NO"/>
    <s v="No es mypime"/>
    <s v="Sociedad por acciones simplificadas"/>
    <s v="N/A"/>
    <s v="N/A"/>
    <n v="57623"/>
    <d v="2023-03-17T00:00:00"/>
    <n v="5000000"/>
    <m/>
    <m/>
    <m/>
    <n v="5000000"/>
    <s v="NO"/>
    <s v="N/A"/>
    <s v="N/A"/>
    <d v="2023-03-21T00:00:00"/>
    <d v="2023-12-31T00:00:00"/>
    <n v="285"/>
    <s v="MARITZA ROCIO SERRANO VILLAMIL"/>
    <n v="39757630"/>
    <m/>
    <m/>
    <m/>
    <m/>
    <m/>
    <m/>
    <m/>
    <m/>
    <e v="#REF!"/>
    <m/>
    <m/>
    <m/>
    <m/>
    <m/>
    <m/>
    <m/>
    <m/>
    <m/>
    <n v="285"/>
    <m/>
    <m/>
  </r>
  <r>
    <s v="UNIDAD ADMINISTRATIVA ESPECIAL MIGRACIÓN COLOMBIA"/>
    <s v="900477235-6"/>
    <s v="Secop II"/>
    <n v="62"/>
    <s v="Dayanna Prieto Villalba"/>
    <s v="20232541413000001E"/>
    <s v="PCD-082-2023-18TEC"/>
    <x v="1"/>
    <x v="15"/>
    <s v="Contratación Directa"/>
    <s v="Prestación de Servicios Profesionales "/>
    <x v="2"/>
    <s v="CONTRATAR EL MANTENIMIENTO E IMPLEMENTACIÓN DE MEJORAS SEGÚN NECESIDADES MISIONALES DE MIGRACIÓN COLOMBIA PARA LA APLICACIÓN LIBERTAPP"/>
    <s v="43232612;81112209."/>
    <s v=" Software de fabricación asistida por computador cam - Mantenimiento de software de desarrollo"/>
    <n v="17100000"/>
    <n v="17100000"/>
    <n v="20623"/>
    <s v="C-1199-1002-10-0-1199001-02"/>
    <s v="Celebrado"/>
    <s v="En ejecución"/>
    <m/>
    <s v="CO-075-2023"/>
    <s v="Marzo"/>
    <d v="2023-03-01T00:00:00"/>
    <s v="Prestación de Servicios Profesionales"/>
    <m/>
    <s v="Nivel Central"/>
    <s v="Bogotá D.C."/>
    <s v="CANNED HEAD SAS"/>
    <n v="900877941"/>
    <n v="4"/>
    <s v="N/A"/>
    <s v="NO"/>
    <s v="No es mypime"/>
    <s v="Sociedad por acciones simplificadas"/>
    <s v="N/A"/>
    <s v="N/A"/>
    <n v="45823"/>
    <d v="2023-03-06T00:00:00"/>
    <n v="17062287"/>
    <m/>
    <m/>
    <m/>
    <n v="17062287"/>
    <s v="Si "/>
    <d v="2023-03-03T00:00:00"/>
    <s v="2 CUMPLIMIENTO"/>
    <d v="2023-03-06T00:00:00"/>
    <d v="2023-12-31T00:00:00"/>
    <n v="300"/>
    <s v="DIEGO EMILIO OJEDA MONCAYO"/>
    <n v="19498970"/>
    <m/>
    <m/>
    <m/>
    <m/>
    <m/>
    <m/>
    <m/>
    <m/>
    <e v="#REF!"/>
    <m/>
    <m/>
    <m/>
    <m/>
    <m/>
    <m/>
    <m/>
    <m/>
    <m/>
    <n v="300"/>
    <m/>
    <m/>
  </r>
  <r>
    <s v="UNIDAD ADMINISTRATIVA ESPECIAL MIGRACIÓN COLOMBIA"/>
    <s v="900477235-6"/>
    <s v="Secop II"/>
    <n v="63"/>
    <s v="Dayanna Prieto Villalba"/>
    <s v="20236231415000009E"/>
    <s v="PCD-069-2023-20TEC"/>
    <x v="1"/>
    <x v="21"/>
    <s v="Contratación Directa"/>
    <s v="Exclusividad"/>
    <x v="2"/>
    <s v="EXTENSIÓN DE GARANTÍA PARA LAS LECTORAS DE DOCUMENTOS Y ACTUALIZACIÓN DEL SOFTWARE DE VALIDACIÓN DE DOCUMENTOS."/>
    <s v="43211700;81112200"/>
    <s v="Dispositivos informáticos de entrada de datos - Mantenimiento y soporte de software"/>
    <n v="1038000000"/>
    <n v="1037971678"/>
    <n v="21723"/>
    <s v="C-1199-1002-10-0-1199001-02"/>
    <s v="Celebrado"/>
    <s v="En ejecución"/>
    <m/>
    <s v="CO-081-2023"/>
    <s v="Marzo"/>
    <d v="2023-03-03T00:00:00"/>
    <s v="Compraventa"/>
    <m/>
    <s v="Nivel Central"/>
    <s v="Bogotá D.C."/>
    <s v="THALES COLOMBIA S.A "/>
    <n v="830079892"/>
    <n v="4"/>
    <s v="N/A"/>
    <s v="NO"/>
    <s v="No es mypime"/>
    <s v="Sociedad Anónima"/>
    <s v="N/A"/>
    <s v="N/A"/>
    <n v="44923"/>
    <d v="2023-03-03T00:00:00"/>
    <n v="1037971678"/>
    <m/>
    <m/>
    <m/>
    <n v="1037971678"/>
    <s v="Si "/>
    <d v="2023-03-10T00:00:00"/>
    <s v="CUMPLIMIENTO, CALIDAD DEL SERVICIO, PAGO DE SALARIOS"/>
    <d v="2023-03-10T00:00:00"/>
    <d v="2023-06-10T00:00:00"/>
    <n v="92"/>
    <s v="DIEGO EMILIO OJEDA MONCAYO"/>
    <n v="19498970"/>
    <m/>
    <m/>
    <m/>
    <m/>
    <m/>
    <m/>
    <m/>
    <m/>
    <e v="#REF!"/>
    <m/>
    <m/>
    <m/>
    <m/>
    <m/>
    <m/>
    <m/>
    <m/>
    <m/>
    <n v="92"/>
    <m/>
    <m/>
  </r>
  <r>
    <s v="UNIDAD ADMINISTRATIVA ESPECIAL MIGRACIÓN COLOMBIA"/>
    <s v="900477235-6"/>
    <s v="Secop II"/>
    <n v="71"/>
    <s v="Dayanna Prieto Villalba"/>
    <s v="20236231407000001E"/>
    <s v="MC-005-2023-29TEC"/>
    <x v="1"/>
    <x v="18"/>
    <s v="Mínima cuantía"/>
    <s v="Prestación de Servicios Profesionales "/>
    <x v="2"/>
    <s v="SERVICIO DE MANTENIMIENTO PREVENTIVO Y CORRECTIVO CON SUMINISTRO DE REPUESTOS Y BATERÍAS, DE LAS UPS MARCAS POWERSUN, TRIPP LITE Y SAT. "/>
    <n v="72103302"/>
    <s v="Mantenimiento o soporte de equipo de telecomunicaciones"/>
    <n v="11800000"/>
    <n v="11800000"/>
    <n v="22723"/>
    <s v="C-1199-1002-10-0-1199001-02"/>
    <s v="En trámite"/>
    <s v="N/A"/>
    <m/>
    <m/>
    <m/>
    <m/>
    <m/>
    <m/>
    <m/>
    <m/>
    <m/>
    <m/>
    <m/>
    <m/>
    <m/>
    <m/>
    <m/>
    <m/>
    <e v="#REF!"/>
    <m/>
    <m/>
    <m/>
    <m/>
    <m/>
    <m/>
    <m/>
    <m/>
    <m/>
    <m/>
    <m/>
    <m/>
    <m/>
    <m/>
    <m/>
    <m/>
    <m/>
    <m/>
    <m/>
    <m/>
    <m/>
    <m/>
    <m/>
    <e v="#REF!"/>
    <m/>
    <m/>
    <m/>
    <m/>
    <m/>
    <m/>
    <m/>
    <m/>
    <m/>
    <n v="0"/>
    <m/>
    <m/>
  </r>
  <r>
    <s v="UNIDAD ADMINISTRATIVA ESPECIAL MIGRACIÓN COLOMBIA"/>
    <s v="900477235-6"/>
    <s v="Secop II"/>
    <n v="198"/>
    <s v="Dayanna Prieto Villalba"/>
    <s v="20236231407000002E"/>
    <s v="MC-004-2023-80SYF"/>
    <x v="1"/>
    <x v="18"/>
    <s v="Mínima cuantía"/>
    <s v="Prestación de Servicios Profesionales "/>
    <x v="0"/>
    <s v="SERVICIO DE LIMPIEZA, MANTENIMIENTO Y VACIADO DE POZOS Y TANQUES DE ALMACENAMIENTO DE AGUAS RESIDUALES A NIVEL NACIONAL"/>
    <n v="40151510"/>
    <s v="Bombas de agua"/>
    <n v="40000000"/>
    <n v="40000000"/>
    <n v="21323"/>
    <s v="A-02-02-02-008-007"/>
    <s v="En trámite"/>
    <s v="N/A"/>
    <m/>
    <m/>
    <m/>
    <m/>
    <m/>
    <m/>
    <m/>
    <m/>
    <m/>
    <m/>
    <m/>
    <m/>
    <m/>
    <m/>
    <m/>
    <m/>
    <e v="#REF!"/>
    <m/>
    <m/>
    <m/>
    <m/>
    <m/>
    <m/>
    <m/>
    <m/>
    <m/>
    <m/>
    <m/>
    <m/>
    <m/>
    <m/>
    <m/>
    <m/>
    <m/>
    <m/>
    <m/>
    <m/>
    <m/>
    <m/>
    <m/>
    <e v="#REF!"/>
    <m/>
    <m/>
    <m/>
    <m/>
    <m/>
    <m/>
    <m/>
    <m/>
    <m/>
    <n v="0"/>
    <m/>
    <m/>
  </r>
  <r>
    <s v="UNIDAD ADMINISTRATIVA ESPECIAL MIGRACIÓN COLOMBIA"/>
    <s v="900477235-6"/>
    <s v="Secop II"/>
    <n v="199"/>
    <s v="Dayanna Prieto Villalba"/>
    <s v="20236231420000001E"/>
    <s v="MC-002-2023-81SYF"/>
    <x v="1"/>
    <x v="15"/>
    <s v="Mínima cuantía"/>
    <s v="Prestación de Servicios Profesionales "/>
    <x v="0"/>
    <s v="CONTRATAR LA PRESTACIÓN DEL SERVICIO DE LAVADO DEL PARQUE AUTOMOTOR DE MIGRACIÓN COLOMBIA EN LA CIUDAD DE BOGOTÁ D.C."/>
    <n v="76111801"/>
    <s v="Limpieza de carros o barcos"/>
    <n v="16325000"/>
    <n v="16325000"/>
    <n v="20823"/>
    <s v="A-02-02-02-008-007"/>
    <s v="Celebrado"/>
    <s v="En ejecución"/>
    <m/>
    <s v="AO-004-2023"/>
    <s v="Marzo"/>
    <d v="2023-03-22T00:00:00"/>
    <s v="Prestación de Servicios Profesionales"/>
    <m/>
    <s v="Nivel Central"/>
    <s v="Bogotá D.C."/>
    <s v="CENTRO CAR 19 LTDA"/>
    <n v="800250589"/>
    <n v="1"/>
    <s v="N/A"/>
    <s v="SI"/>
    <s v="Pequeña"/>
    <s v="Sociedad de Responsabilidad Limitada"/>
    <s v="N/A"/>
    <s v="N/A"/>
    <n v="59623"/>
    <d v="2023-03-23T00:00:00"/>
    <n v="16325000"/>
    <m/>
    <m/>
    <m/>
    <n v="16325000"/>
    <s v="Si "/>
    <m/>
    <m/>
    <m/>
    <m/>
    <m/>
    <m/>
    <m/>
    <m/>
    <m/>
    <m/>
    <m/>
    <m/>
    <m/>
    <m/>
    <m/>
    <e v="#REF!"/>
    <m/>
    <m/>
    <m/>
    <m/>
    <m/>
    <m/>
    <m/>
    <m/>
    <m/>
    <n v="0"/>
    <m/>
    <s v="NO HAN ENVIADO PÓLIZAS"/>
  </r>
  <r>
    <s v="UNIDAD ADMINISTRATIVA ESPECIAL MIGRACIÓN COLOMBIA"/>
    <s v="900477235-6"/>
    <s v="Secop II"/>
    <n v="201"/>
    <s v="Dayanna Prieto Villalba"/>
    <s v="20236221413000004E"/>
    <s v="PCD-067-2023-83SYF"/>
    <x v="1"/>
    <x v="22"/>
    <s v="Contratación Directa"/>
    <s v="Prestación de Servicios Profesionales "/>
    <x v="0"/>
    <s v="PRESTACIÓN DE SERVICIOS PROFESIONALES PARA APOYAR A MIGRACIÓN COLOMBIA EN EL DESARROLLO, OPTIMIZACIÓN Y MANTENIMIENTO DE FUNCIONALIDADES DEL SISTEMA DE GESTIÓN DOCUMENTAL ORFEO"/>
    <n v="81111504"/>
    <s v="Servicios de oficina"/>
    <n v="90000000"/>
    <n v="90000000"/>
    <n v="12723"/>
    <s v="C-1199-1002-8-0-1199018-02"/>
    <s v="Celebrado"/>
    <s v="En ejecución"/>
    <m/>
    <s v="CO-062-2023"/>
    <s v="Febrero"/>
    <d v="2023-02-10T00:00:00"/>
    <s v="Prestación de Servicios Profesionales "/>
    <m/>
    <s v="Nivel Central"/>
    <s v="Bogotá D.C."/>
    <s v="LILIANA GÓMEZ VELASQUEZ"/>
    <n v="51833082"/>
    <s v="-"/>
    <s v="INGENIERIA DE SISTEMAS"/>
    <s v="NO"/>
    <s v="No es mypime"/>
    <s v="N/A"/>
    <n v="24402"/>
    <e v="#REF!"/>
    <n v="36323"/>
    <d v="2023-02-10T00:00:00"/>
    <n v="90000000"/>
    <m/>
    <m/>
    <m/>
    <n v="90000000"/>
    <s v="Si "/>
    <d v="2023-02-10T00:00:00"/>
    <s v="2 CUMPLIMIENTO"/>
    <d v="2023-02-13T00:00:00"/>
    <d v="2023-12-12T00:00:00"/>
    <n v="302"/>
    <s v="DIEGO EMILIO OJEDA MONCAYO"/>
    <n v="19498970"/>
    <m/>
    <m/>
    <m/>
    <m/>
    <m/>
    <m/>
    <m/>
    <m/>
    <e v="#REF!"/>
    <m/>
    <m/>
    <m/>
    <m/>
    <m/>
    <m/>
    <m/>
    <m/>
    <m/>
    <n v="302"/>
    <m/>
    <m/>
  </r>
  <r>
    <s v="UNIDAD ADMINISTRATIVA ESPECIAL MIGRACIÓN COLOMBIA"/>
    <s v="900477235-6"/>
    <s v="Secop II"/>
    <n v="206"/>
    <s v="Dayanna Prieto Villalba"/>
    <s v="20236211413000005E"/>
    <s v="PCD-063-2023-88SYF"/>
    <x v="1"/>
    <x v="23"/>
    <s v="Contratación Directa"/>
    <s v="Prestación de Servicios Profesionales "/>
    <x v="0"/>
    <s v="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6000000"/>
    <n v="66000000"/>
    <n v="19523"/>
    <s v="C-1103-1002-2-0-1103002-02"/>
    <s v="Celebrado"/>
    <s v="En ejecución"/>
    <m/>
    <s v="CO-059-2023"/>
    <s v="Febrero"/>
    <d v="2023-02-08T00:00:00"/>
    <s v="Prestación de Servicios Profesionales "/>
    <m/>
    <s v="Nivel Central"/>
    <s v="Bogotá D.C."/>
    <s v="EDUARDO ALFONSO ARANGUREN"/>
    <n v="7214449"/>
    <s v="-"/>
    <s v="ARQUITECTURA"/>
    <s v="NO"/>
    <s v="No es mypime"/>
    <s v="N/A"/>
    <n v="21224"/>
    <e v="#REF!"/>
    <n v="35123"/>
    <d v="2023-02-07T00:00:00"/>
    <n v="66000000"/>
    <m/>
    <m/>
    <m/>
    <n v="66000000"/>
    <s v="Si "/>
    <d v="2023-02-07T00:00:00"/>
    <s v="2 CUMPLIMIENTO"/>
    <d v="2023-02-09T00:00:00"/>
    <d v="2023-12-31T00:00:00"/>
    <n v="325"/>
    <s v="JESUS ANDRES PORRAS GARCIA"/>
    <n v="79994053"/>
    <m/>
    <m/>
    <m/>
    <m/>
    <m/>
    <m/>
    <m/>
    <m/>
    <e v="#REF!"/>
    <m/>
    <m/>
    <m/>
    <m/>
    <m/>
    <m/>
    <m/>
    <m/>
    <m/>
    <n v="325"/>
    <m/>
    <m/>
  </r>
  <r>
    <s v="UNIDAD ADMINISTRATIVA ESPECIAL MIGRACIÓN COLOMBIA"/>
    <s v="900477235-6"/>
    <s v="Secop II"/>
    <n v="210"/>
    <s v="Dayanna Prieto Villalba"/>
    <s v="20236211415000001E"/>
    <s v="PCD-073-2023-92SYF"/>
    <x v="1"/>
    <x v="24"/>
    <s v="Contratación Directa"/>
    <s v="Prestación de Servicios Profesionales "/>
    <x v="0"/>
    <s v="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3000000"/>
    <n v="63000000"/>
    <n v="21223"/>
    <s v="C-1103-1002-2-0-1103002-02"/>
    <s v="Celebrado"/>
    <s v="En ejecución"/>
    <m/>
    <s v="CO-066-2023"/>
    <s v="Febrero"/>
    <d v="2023-02-20T00:00:00"/>
    <s v="Prestación de Servicios Profesionales "/>
    <m/>
    <s v="Nivel Central"/>
    <s v="Bogotá D.C."/>
    <s v="JAIME LUIS PEÑA TORRES"/>
    <n v="75066578"/>
    <s v="-"/>
    <s v="INGENIERIA ELECTRICA"/>
    <s v="NO"/>
    <s v="No es mypime"/>
    <s v="N/A"/>
    <n v="26367"/>
    <e v="#REF!"/>
    <n v="39023"/>
    <m/>
    <n v="63000000"/>
    <m/>
    <m/>
    <m/>
    <n v="63000000"/>
    <s v="Si "/>
    <d v="2023-02-17T00:00:00"/>
    <s v="2 CUMPLIMIENTO"/>
    <d v="2023-02-20T00:00:00"/>
    <d v="2023-12-31T00:00:00"/>
    <n v="314"/>
    <s v="JESUS ANDRES PORRAS GARCIA"/>
    <n v="79994053"/>
    <m/>
    <m/>
    <m/>
    <m/>
    <m/>
    <m/>
    <m/>
    <m/>
    <e v="#REF!"/>
    <m/>
    <m/>
    <m/>
    <m/>
    <m/>
    <m/>
    <m/>
    <m/>
    <m/>
    <n v="314"/>
    <m/>
    <m/>
  </r>
  <r>
    <s v="UNIDAD ADMINISTRATIVA ESPECIAL MIGRACIÓN COLOMBIA"/>
    <s v="900477235-6"/>
    <s v="Secop II"/>
    <n v="228"/>
    <s v="Dayanna Prieto Villalba"/>
    <s v="20236231415000010E"/>
    <s v="PCD-086-202-54TEC"/>
    <x v="1"/>
    <x v="18"/>
    <s v="Contratación Directa"/>
    <s v="Exclusividad"/>
    <x v="2"/>
    <s v="CONTRATAR LA EXTENSIÓN DE GARANTÍA INCLUIDO MANTENIMIENTOS PREVENTIVOS Y CORRECTIVOS CON REPUESTOS, PARA LA SOLUCIÓN DE PASILLOS MIGRATORIOS BIOMIG."/>
    <n v="30171510"/>
    <s v="Puertas automáticas"/>
    <n v="1814000000"/>
    <n v="1710773000"/>
    <n v="23023"/>
    <s v="C-1199-1002-10-0-1199001-02"/>
    <s v="Celebrado"/>
    <s v="En ejecución"/>
    <m/>
    <s v="CO-097-2023"/>
    <s v="Marzo"/>
    <d v="2023-03-23T00:00:00"/>
    <s v="Compraventa"/>
    <m/>
    <s v="Nivel Central"/>
    <s v="Bogotá D.C."/>
    <s v="INCOMELEC S.A.S EN REORGANIZACIÓN"/>
    <n v="900075980"/>
    <n v="1"/>
    <s v="N/A"/>
    <s v="SI"/>
    <s v="Mediana "/>
    <s v="Sociedad por acciones simplificadas"/>
    <s v="N/A"/>
    <s v="N/A"/>
    <n v="60023"/>
    <d v="2023-03-23T00:00:00"/>
    <n v="1710772983"/>
    <m/>
    <m/>
    <m/>
    <n v="1710772983"/>
    <s v="Si "/>
    <m/>
    <m/>
    <m/>
    <m/>
    <n v="0"/>
    <s v="DIEGO EMILIO OJEDA MONCAYO"/>
    <n v="19498970"/>
    <m/>
    <m/>
    <m/>
    <m/>
    <m/>
    <m/>
    <m/>
    <m/>
    <e v="#REF!"/>
    <m/>
    <m/>
    <m/>
    <m/>
    <m/>
    <m/>
    <m/>
    <m/>
    <m/>
    <n v="0"/>
    <m/>
    <s v="NO HAN ENVIADO PÓLIZAS"/>
  </r>
  <r>
    <s v="UNIDAD ADMINISTRATIVA ESPECIAL MIGRACIÓN COLOMBIA"/>
    <s v="900477235-6"/>
    <s v="Secop II"/>
    <n v="233"/>
    <s v="Dayanna Prieto Villalba"/>
    <s v="20236231407000005E"/>
    <s v="MC-001-2023-8CM"/>
    <x v="1"/>
    <x v="18"/>
    <s v="Mínima cuantía"/>
    <s v="Prestación de Servicios Profesionales "/>
    <x v="15"/>
    <s v="SERVICIO DE MANTENIMIENTO PREVENTIVO Y CORRECTIVO PARA LOS EQUIPOS DE GRAFOLOGÍA ESTÉREO MICROSCOPIOS A NIVEL NACIONAL, CON BOLSA DE REPUESTOS                                                                                                                              "/>
    <s v="46151708;46151712;72151704;81101706;81101713"/>
    <s v="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
    <n v="16414056.75"/>
    <n v="16414056.75"/>
    <n v="21523"/>
    <s v="C-1199-1002-10-0-1199001-02"/>
    <s v="Celebrado"/>
    <s v="En ejecución"/>
    <m/>
    <s v="AO-005-2023"/>
    <s v="Marzo"/>
    <d v="2023-03-30T00:00:00"/>
    <s v="Prestación de Servicios Profesionales "/>
    <m/>
    <s v="Nivel Central"/>
    <s v="Bogotá D.C."/>
    <s v="CI GLOBAL SCIENTIFIC S.A.S"/>
    <n v="830067880"/>
    <n v="4"/>
    <s v="N/A"/>
    <s v="SI"/>
    <s v="N/A"/>
    <s v="Sociedad por acciones simplificadas"/>
    <s v="N/A"/>
    <s v="N/A"/>
    <m/>
    <m/>
    <m/>
    <m/>
    <m/>
    <m/>
    <m/>
    <m/>
    <m/>
    <m/>
    <m/>
    <m/>
    <n v="0"/>
    <m/>
    <m/>
    <m/>
    <m/>
    <m/>
    <m/>
    <m/>
    <m/>
    <m/>
    <m/>
    <e v="#REF!"/>
    <m/>
    <m/>
    <m/>
    <m/>
    <m/>
    <m/>
    <m/>
    <m/>
    <m/>
    <n v="0"/>
    <m/>
    <s v="NO SE HA SOLICITADO RP PORQUE NO HAN ENVIADO SIIF Y CERT. BANCARIA"/>
  </r>
  <r>
    <s v="UNIDAD ADMINISTRATIVA ESPECIAL MIGRACIÓN COLOMBIA"/>
    <s v="900477235-6"/>
    <s v="Secop II"/>
    <n v="235"/>
    <s v="Dayanna Prieto Villalba"/>
    <s v="20236231413000002E"/>
    <s v="PCD-080-2023-2E"/>
    <x v="1"/>
    <x v="25"/>
    <s v="Contratación Directa"/>
    <s v="Prestación de Servicios Profesionales "/>
    <x v="17"/>
    <s v="CONTRATAR LA PRESTACIÓN DE SERVICIOS PROFESIONALES ESPECIALIZADOS PARA LA VALIDACIÓN O AUTENTICACIÓN DE IDENTIDAD, RELACIONADA CON USUARIOS QUE REQUIEREN CERTIFICADOS DE MOVIMIENTOS MIGRATORIOS."/>
    <s v="43232300;81111800;81112000;81112200"/>
    <s v="Software de consultas y gestión de datos - Servicios de sistemas y administración de componentes de sistemas - Servicios de datos - Mantenimiento y soporte de software"/>
    <n v="34410000"/>
    <n v="34410000"/>
    <n v="21123"/>
    <s v="A-02-02-02-008-003"/>
    <s v="Celebrado"/>
    <s v="En ejecución"/>
    <m/>
    <s v="CO-074-2023"/>
    <s v="Marzo"/>
    <d v="2023-03-17T00:00:00"/>
    <s v="Prestación de Servicios Profesionales "/>
    <m/>
    <s v="Nivel Central"/>
    <s v="Bogotá D.C."/>
    <s v="EXPERIAN COLOMBIA S.A."/>
    <n v="900422614"/>
    <n v="8"/>
    <s v="N/A"/>
    <s v="NO"/>
    <s v="No es mypime"/>
    <s v="Sociedad Anónima"/>
    <s v="N/A"/>
    <s v="N/A"/>
    <n v="59323"/>
    <d v="2023-03-22T00:00:00"/>
    <n v="34410000"/>
    <m/>
    <m/>
    <m/>
    <n v="34410000"/>
    <s v="NO"/>
    <s v="N/A"/>
    <s v="N/A"/>
    <d v="2023-03-22T00:00:00"/>
    <d v="2023-12-31T00:00:00"/>
    <n v="284"/>
    <s v="HENRY ALBERTO PEREIRA VERA"/>
    <n v="88237021"/>
    <m/>
    <m/>
    <m/>
    <m/>
    <m/>
    <m/>
    <m/>
    <m/>
    <e v="#REF!"/>
    <m/>
    <m/>
    <m/>
    <m/>
    <m/>
    <m/>
    <m/>
    <m/>
    <m/>
    <n v="284"/>
    <m/>
    <m/>
  </r>
  <r>
    <s v="UNIDAD ADMINISTRATIVA ESPECIAL MIGRACIÓN COLOMBIA"/>
    <s v="900477235-6"/>
    <s v="Secop II"/>
    <n v="238"/>
    <s v="Dayanna Prieto Villalba"/>
    <s v="20234021413000003E"/>
    <s v="PCD-064-2023-5E"/>
    <x v="1"/>
    <x v="21"/>
    <s v="Contratación Directa"/>
    <s v="Prestación de Servicios Profesionales "/>
    <x v="17"/>
    <s v="PRESTAR LOS SERVICIOS PROFESIONALES EN LA SUBDIRECCIÓN DE EXTRANJERÍA CON AUTONOMÍA TÉCNICA Y ADMINISTRATIVA, DE ACUERDO CON LAS CONDICIONES SEÑALADAS Y ESPECIFICACIONES TÉCNICAS DESCRITAS EN LOS ESTUDIOS PREVIOS"/>
    <s v="43232300;81111800;81112000;81112200;"/>
    <s v="Software de consultas y gestión de datos - Servicios de sistemas y administración de componentes de sistemas - Servicios de datos - Mantenimiento y soporte de software"/>
    <n v="90000000"/>
    <n v="90000000"/>
    <n v="19823"/>
    <s v="C-1199-1002-10-0-1199001-02"/>
    <s v="Celebrado"/>
    <s v="En ejecución"/>
    <m/>
    <s v="CO-067-2023"/>
    <s v="Febrero"/>
    <d v="2023-02-20T00:00:00"/>
    <s v="Prestación de Servicios Profesionales "/>
    <m/>
    <s v="Nivel Central"/>
    <s v="Bogotá D.C."/>
    <s v="LEONOR PATRICIA JIMENEZ SANTANA"/>
    <n v="51967613"/>
    <s v="-"/>
    <s v="INGENIERIA DE SISTEMAS"/>
    <s v="NO"/>
    <s v="No es mypime"/>
    <s v="N/A"/>
    <n v="25348"/>
    <e v="#REF!"/>
    <n v="40123"/>
    <d v="2023-02-20T00:00:00"/>
    <n v="90000000"/>
    <m/>
    <m/>
    <m/>
    <n v="90000000"/>
    <s v="Si "/>
    <d v="2023-02-20T00:00:00"/>
    <s v="2 CUMPLIMIENTO"/>
    <d v="2023-02-20T00:00:00"/>
    <d v="2023-12-20T00:00:00"/>
    <n v="303"/>
    <s v="MARGARITA MARIA BAUTISTA MARTINEZ"/>
    <n v="1010181437"/>
    <m/>
    <m/>
    <m/>
    <m/>
    <m/>
    <m/>
    <m/>
    <m/>
    <e v="#REF!"/>
    <m/>
    <m/>
    <m/>
    <m/>
    <m/>
    <m/>
    <m/>
    <m/>
    <m/>
    <n v="303"/>
    <m/>
    <m/>
  </r>
  <r>
    <s v="UNIDAD ADMINISTRATIVA ESPECIAL MIGRACIÓN COLOMBIA"/>
    <s v="900477235-6"/>
    <s v="Secop II"/>
    <n v="275"/>
    <s v="Dayanna Prieto Villalba"/>
    <s v="20232501413000013E"/>
    <s v="PCD-062-2023-TEC"/>
    <x v="1"/>
    <x v="23"/>
    <s v="Contratación Directa"/>
    <s v="Prestación de Servicios Profesionales "/>
    <x v="2"/>
    <s v="CONTRATAR LA PRESTACIÓN DE LOS SERVICIOS DE APOYO A LA GESTIÓN EN LA OFICINA DE TECNOLOGÍA DE LA INFORMACIÓN, DE ACUERDO CON LAS CONDICIONES Y ESPECIFICACIONES TÉCNICAS DESCRITAS EN LOS ESTUDIOS PREVIOS"/>
    <s v="81111803;81102701;81111820;81111809"/>
    <s v="Mantenimiento o soporte de redes de área local (lan) - Servicio de ingeniería para sistemas de control y monitoreo de incendios y gas - Servicios de funcionalidad del sistema - Servicio de instalación de sistemas"/>
    <n v="38500000"/>
    <n v="38500000"/>
    <n v="14623"/>
    <s v="C-1199-1002-10-0-1199001-02"/>
    <s v="Celebrado"/>
    <s v="En ejecución"/>
    <m/>
    <s v="CO-058-2023"/>
    <s v="Febrero"/>
    <d v="2023-02-07T00:00:00"/>
    <s v="Prestación de Servicios Profesionales "/>
    <m/>
    <s v="Nivel Central"/>
    <s v="Bogotá D.C."/>
    <s v="NÉSTOR HERNANDO MONTENEGRO GÓMEZ"/>
    <n v="19262345"/>
    <s v="-"/>
    <s v="BACHILLER ACADÉMICO"/>
    <s v="NO"/>
    <s v="No es mypime"/>
    <s v="N/A"/>
    <n v="20684"/>
    <e v="#REF!"/>
    <n v="35023"/>
    <d v="2023-02-07T00:00:00"/>
    <n v="38500000"/>
    <m/>
    <m/>
    <m/>
    <n v="38500000"/>
    <s v="Si "/>
    <d v="2023-02-06T00:00:00"/>
    <s v="2 CUMPLIMIENTO"/>
    <d v="2023-02-07T00:00:00"/>
    <d v="2023-12-31T00:00:00"/>
    <n v="327"/>
    <s v="DIEGO EMILIO OJEDA MONCAYO"/>
    <n v="19498970"/>
    <m/>
    <m/>
    <m/>
    <m/>
    <m/>
    <m/>
    <m/>
    <m/>
    <e v="#REF!"/>
    <m/>
    <m/>
    <m/>
    <m/>
    <m/>
    <m/>
    <m/>
    <m/>
    <m/>
    <n v="327"/>
    <m/>
    <m/>
  </r>
  <r>
    <s v="UNIDAD ADMINISTRATIVA ESPECIAL MIGRACIÓN COLOMBIA"/>
    <s v="900477235-6"/>
    <s v="Secop II"/>
    <n v="277"/>
    <s v="Diana Esperanza Durán Garcia "/>
    <s v="20236231408000003E"/>
    <s v="SAMC-001-2023-SYF"/>
    <x v="1"/>
    <x v="26"/>
    <s v="Selección Abreviada"/>
    <s v="Menor Cuantia"/>
    <x v="0"/>
    <s v="CONTRATAR A TODO COSTO, INCLUYENDO MATERIALES Y MANO DE OBRA, LA IMPLEMENTACIÓN DE POLOS APÍCOLAS Y OBRAS COMPLEMENTARIAS EN CUMPLIMIENTO DE LAS MEDIDAS DE COMPENSACIÓN IMPUESTAS POR CORPORINOQUIA POR LA AUTORIZACIÓN DE PERMISOS DE CONCESIÓN Y VERTIMIENTOS."/>
    <s v="21102401;70111501;70121610;70161701;77101604;77101700;77111501"/>
    <s v="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
    <n v="125000000"/>
    <n v="120963500"/>
    <n v="14823"/>
    <s v="C-1103-1002-2-0-1103001-02"/>
    <s v="En trámite"/>
    <s v="N/A"/>
    <m/>
    <m/>
    <m/>
    <m/>
    <m/>
    <m/>
    <m/>
    <m/>
    <m/>
    <m/>
    <m/>
    <m/>
    <m/>
    <m/>
    <m/>
    <m/>
    <e v="#REF!"/>
    <m/>
    <m/>
    <m/>
    <m/>
    <m/>
    <m/>
    <m/>
    <m/>
    <m/>
    <m/>
    <m/>
    <m/>
    <n v="0"/>
    <m/>
    <m/>
    <m/>
    <m/>
    <m/>
    <m/>
    <m/>
    <m/>
    <m/>
    <m/>
    <e v="#REF!"/>
    <m/>
    <m/>
    <m/>
    <m/>
    <m/>
    <m/>
    <m/>
    <m/>
    <m/>
    <n v="0"/>
    <m/>
    <m/>
  </r>
  <r>
    <s v="UNIDAD ADMINISTRATIVA ESPECIAL MIGRACIÓN COLOMBIA"/>
    <s v="900477235-6"/>
    <s v="Secop II"/>
    <n v="281"/>
    <s v="Dayanna Prieto Villalba"/>
    <s v="20236231415000011E"/>
    <s v="PCD-089-2023"/>
    <x v="1"/>
    <x v="18"/>
    <s v="Contratación Directa"/>
    <s v="Exclusividad"/>
    <x v="15"/>
    <s v="CONTRATAR EL SERVICIO DE MANTENIMIENTO PREVENTIVO DE LA MÁQUINA LÁSER TROTEC SP100R C30 Y DEL SUMINISTRO DEL SISTEMA DE EXTRACCIÓN 8260 ATMOS MONO Y SU RESPECTIVA BOLSA DE REPUESTOS."/>
    <n v="73152100"/>
    <s v="Servicios de mantenimiento y reparación de equipo de manufactura"/>
    <n v="16275000"/>
    <n v="16275000"/>
    <n v="13023"/>
    <s v="C-1199-1002-10-0-1199001-02"/>
    <s v="Celebrado"/>
    <s v="En ejecución"/>
    <m/>
    <s v="CO-105-2023"/>
    <s v="Marzo"/>
    <d v="2023-03-22T00:00:00"/>
    <s v="Prestación de Servicios Profesionales "/>
    <m/>
    <s v="Regional Andina"/>
    <s v="Bogotá D.C."/>
    <s v="EDALTEC S.A.S"/>
    <n v="900426006"/>
    <n v="8"/>
    <s v="N/A"/>
    <s v="NO"/>
    <s v="No es mypime"/>
    <s v="Sociedad por acciones simplificadas"/>
    <s v="N/A"/>
    <s v="N/A"/>
    <n v="59423"/>
    <d v="2023-03-23T00:00:00"/>
    <n v="16275000"/>
    <m/>
    <m/>
    <m/>
    <n v="16275000"/>
    <s v="Si "/>
    <d v="2023-03-23T00:00:00"/>
    <s v="CUMPLIMIENTO, CALIDAD DEL SERVICIO, PROVISIÓN DE REPUESTOS"/>
    <d v="2023-03-23T00:00:00"/>
    <d v="2023-12-31T00:00:00"/>
    <n v="283"/>
    <s v="ROBINSON VALENCIA GIRALDO"/>
    <n v="75035031"/>
    <m/>
    <m/>
    <m/>
    <m/>
    <m/>
    <m/>
    <m/>
    <m/>
    <e v="#REF!"/>
    <m/>
    <m/>
    <m/>
    <m/>
    <m/>
    <m/>
    <m/>
    <m/>
    <m/>
    <n v="283"/>
    <m/>
    <m/>
  </r>
  <r>
    <s v="UNIDAD ADMINISTRATIVA ESPECIAL MIGRACIÓN COLOMBIA"/>
    <s v="900477235-6"/>
    <s v="Secop II"/>
    <n v="254"/>
    <s v="Belisa Amparo Oviedo Diaz"/>
    <s v="20236231416000003E"/>
    <s v="PCD-068-2023-15TH"/>
    <x v="1"/>
    <x v="27"/>
    <s v="Contratación Directa"/>
    <s v="Prestación de Servicios Profesionales "/>
    <x v="21"/>
    <s v="CONTRATAR LA PRESTACIÓN DEL SERVICIO DE ALOJAMIENTO, ALIMENTACIÓN Y APOYO LOGÍSTICO PARA ACTIVIDADES DE CAPACITACIÓN A NIVEL NACIONAL"/>
    <s v="80131504"/>
    <s v="Servicio de alojamiento temporal offshore"/>
    <n v="75000000"/>
    <n v="75000000"/>
    <n v="21623"/>
    <s v="A-02-02-02-008-003"/>
    <s v="Celebrado"/>
    <s v="En ejecución"/>
    <m/>
    <s v="CO-083-2023"/>
    <s v="Febrero"/>
    <d v="2023-03-02T00:00:00"/>
    <s v="INTERADMINISTRATIVO"/>
    <m/>
    <s v="Nivel Central"/>
    <s v="Bogotá D.C."/>
    <s v="SOCIEDAD HOTELERA TEQUENDAMA S.A."/>
    <s v=" 860006543"/>
    <m/>
    <s v="N/A"/>
    <s v="NO"/>
    <m/>
    <m/>
    <m/>
    <e v="#REF!"/>
    <n v="44523"/>
    <d v="2023-03-02T00:00:00"/>
    <n v="75000000"/>
    <m/>
    <m/>
    <m/>
    <n v="75000000"/>
    <s v="NO"/>
    <s v="N/A"/>
    <s v="N/A"/>
    <d v="2023-03-02T00:00:00"/>
    <d v="2023-12-31T00:00:00"/>
    <n v="304"/>
    <s v="ROSA MARIA MARTINEZ "/>
    <n v="51832657"/>
    <m/>
    <m/>
    <m/>
    <m/>
    <m/>
    <m/>
    <m/>
    <m/>
    <e v="#REF!"/>
    <m/>
    <m/>
    <m/>
    <m/>
    <m/>
    <m/>
    <m/>
    <m/>
    <m/>
    <n v="304"/>
    <m/>
    <m/>
  </r>
  <r>
    <s v="UNIDAD ADMINISTRATIVA ESPECIAL MIGRACIÓN COLOMBIA"/>
    <s v="900477235-6"/>
    <s v="Secop II"/>
    <n v="5"/>
    <s v="Belisa Amparo Oviedo Diaz"/>
    <s v="20236301413000001E"/>
    <s v="PCD-071-2023-5D"/>
    <x v="1"/>
    <x v="22"/>
    <s v="Contratación Directa"/>
    <s v="Prestación de Servicios Profesionales "/>
    <x v="22"/>
    <s v="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
    <n v="80111607"/>
    <s v=" Necesidades de dotación de personal jurídico temporal"/>
    <n v="52750000"/>
    <n v="52750000"/>
    <n v="21023"/>
    <s v="A-02-02-02-008-003"/>
    <s v="Celebrado"/>
    <s v="En ejecución"/>
    <m/>
    <s v="CO-065-2023"/>
    <s v="Febrero"/>
    <d v="2023-02-13T00:00:00"/>
    <s v="Prestación de Servicios Profesionales"/>
    <m/>
    <s v="Nivel Central"/>
    <s v="Bogotá D.C."/>
    <s v="YULENY FERNANDA FARFÁN LÓPEZ"/>
    <n v="1084258429"/>
    <m/>
    <s v="DERECHO"/>
    <s v="NO"/>
    <m/>
    <m/>
    <n v="34725"/>
    <e v="#REF!"/>
    <n v="37223"/>
    <d v="2023-02-14T00:00:00"/>
    <n v="52500000"/>
    <m/>
    <m/>
    <m/>
    <n v="52500000"/>
    <s v="si"/>
    <d v="2023-02-14T00:00:00"/>
    <s v="2 CUMPLIMIENTO"/>
    <d v="2023-02-15T00:00:00"/>
    <d v="2023-12-31T00:00:00"/>
    <n v="319"/>
    <s v="MARTHA EUGENIA RAMOS "/>
    <n v="55164919"/>
    <m/>
    <m/>
    <m/>
    <m/>
    <m/>
    <m/>
    <m/>
    <m/>
    <e v="#REF!"/>
    <m/>
    <m/>
    <m/>
    <m/>
    <m/>
    <m/>
    <m/>
    <m/>
    <m/>
    <n v="319"/>
    <m/>
    <m/>
  </r>
  <r>
    <s v="UNIDAD ADMINISTRATIVA ESPECIAL MIGRACIÓN COLOMBIA"/>
    <s v="900477235-6"/>
    <s v="Secop II"/>
    <n v="10"/>
    <s v="Belisa Amparo Oviedo Diaz"/>
    <s v="20232121413000011E"/>
    <s v="PCD-083-2023-4D"/>
    <x v="1"/>
    <x v="15"/>
    <s v="Contratación Directa"/>
    <s v="Prestación de Servicios Profesionales "/>
    <x v="5"/>
    <s v="PRESTACIÓN DE SERVICIOS PROFESIONALES CON AUTONOMÍA TÉCNICA Y ADMINISTRATIVA A LA OFICINA ASESORA DE PLANEACIÓN EN ASUNTOS DE EXTRACCIÓN Y CONSOLIDACIÓN DE INFORMACIÓN CUANTITATIVA Y CUALITATIVA."/>
    <n v="80161500"/>
    <s v=" Servicios de apoyo gerencial"/>
    <n v="36750000"/>
    <n v="36750000"/>
    <n v="22223"/>
    <s v="C-1199-1002-11-0-1199054-02"/>
    <s v="Celebrado"/>
    <s v="En ejecución"/>
    <m/>
    <s v="CO-083-2023"/>
    <s v="Marzo"/>
    <d v="2023-03-02T00:00:00"/>
    <s v="Prestación de Servicios Profesionales"/>
    <m/>
    <s v="Nivel Central"/>
    <s v="Bogotá D.C."/>
    <s v="BENKOS TRIANA OCAMPO"/>
    <n v="1020831517"/>
    <m/>
    <s v="ECONOMISTA "/>
    <s v="NO"/>
    <m/>
    <m/>
    <n v="35883"/>
    <n v="25"/>
    <n v="43223"/>
    <d v="2023-02-28T00:00:00"/>
    <n v="36750000"/>
    <m/>
    <m/>
    <m/>
    <n v="36750000"/>
    <s v="si"/>
    <d v="2023-02-27T00:00:00"/>
    <s v="2 CUMPLIMIENTO"/>
    <d v="2023-02-28T00:00:00"/>
    <d v="2023-12-31T00:00:00"/>
    <n v="306"/>
    <s v="JORGE ENRIQUE GARCIA LONDOÑO"/>
    <n v="79276876"/>
    <m/>
    <m/>
    <m/>
    <m/>
    <m/>
    <m/>
    <m/>
    <m/>
    <n v="36750000"/>
    <m/>
    <m/>
    <m/>
    <m/>
    <m/>
    <m/>
    <m/>
    <m/>
    <m/>
    <n v="306"/>
    <m/>
    <m/>
  </r>
  <r>
    <s v="UNIDAD ADMINISTRATIVA ESPECIAL MIGRACIÓN COLOMBIA"/>
    <s v="900477235-6"/>
    <s v="Secop II"/>
    <n v="154"/>
    <s v="Belisa Amparo Oviedo Diaz"/>
    <s v="20236231414000005E"/>
    <s v="PCD-084-2023-36SYF"/>
    <x v="1"/>
    <x v="15"/>
    <s v="Contratación Directa"/>
    <s v="Prestación de Servicios Profesionales "/>
    <x v="23"/>
    <s v="Contratar el arrendamiento de un área dentro del predio ubicado en la calle 22 n # 8n - 47 de la ciudad de Cúcuta para el funcionamiento del Centro Facilitador de Servicios Migratorios de la UAEMC"/>
    <n v="80131502"/>
    <s v="Arrendamiento de instalaciones comerciales o industriales"/>
    <n v="88000000"/>
    <n v="88000000"/>
    <n v="25423"/>
    <s v="A-02-02-02-007-002"/>
    <s v="Celebrado"/>
    <s v="En ejecución"/>
    <m/>
    <s v="CO-082-2023"/>
    <s v="Marzo"/>
    <d v="2023-03-02T00:00:00"/>
    <s v="Arrendamiento"/>
    <m/>
    <s v="Nivel Central"/>
    <s v="Bogotá D.C."/>
    <s v="CEDAC CUCUTA LTDA"/>
    <n v="890505046"/>
    <m/>
    <s v="N/A"/>
    <s v="NO"/>
    <m/>
    <m/>
    <m/>
    <n v="123"/>
    <s v="44223 "/>
    <d v="2023-03-01T00:00:00"/>
    <n v="88000000"/>
    <m/>
    <m/>
    <m/>
    <n v="88000000"/>
    <s v="NO"/>
    <s v="N/A"/>
    <s v="N/A"/>
    <d v="2023-02-28T00:00:00"/>
    <d v="2023-12-31T00:00:00"/>
    <n v="306"/>
    <s v="Sergio Andres Blanco "/>
    <n v="88264550"/>
    <m/>
    <m/>
    <m/>
    <m/>
    <m/>
    <m/>
    <m/>
    <m/>
    <n v="88000000"/>
    <m/>
    <m/>
    <m/>
    <m/>
    <m/>
    <m/>
    <m/>
    <m/>
    <m/>
    <n v="306"/>
    <m/>
    <m/>
  </r>
  <r>
    <s v="UNIDAD ADMINISTRATIVA ESPECIAL MIGRACIÓN COLOMBIA"/>
    <s v="900477235-6"/>
    <s v="Secop II"/>
    <n v="280"/>
    <s v="Belisa Amparo Oviedo Diaz"/>
    <s v="20236231407000008E"/>
    <s v="MC-003-2023"/>
    <x v="1"/>
    <x v="17"/>
    <s v="Mínima cuantía"/>
    <s v="Prestación de Servicios Profesionales "/>
    <x v="0"/>
    <s v="CONTRATAR EL SERVICIO INTEGRAL DE ASEO Y CAFETERIA REGION 9: SEDE 1: CFSM CÚCUTA, SEDE 2: CFSM BUCARAMANGA, SEDE 3: CENAF TIENDITAS, SEDE 4: CENAF VILLA DEL ROSARIO."/>
    <s v="76111501 - 90101700"/>
    <s v="Servicios de limpieza de edificios"/>
    <n v="52000000"/>
    <n v="52000000"/>
    <n v="24523"/>
    <s v="A-02-02-02-006-003 -A-02-02-02-008-005"/>
    <s v="Cancelado"/>
    <m/>
    <m/>
    <m/>
    <m/>
    <m/>
    <m/>
    <m/>
    <s v="Nivel Central"/>
    <s v="Bogotá D.C."/>
    <m/>
    <m/>
    <m/>
    <m/>
    <m/>
    <m/>
    <m/>
    <m/>
    <m/>
    <m/>
    <m/>
    <m/>
    <m/>
    <m/>
    <m/>
    <n v="0"/>
    <m/>
    <m/>
    <m/>
    <m/>
    <m/>
    <m/>
    <m/>
    <m/>
    <m/>
    <m/>
    <m/>
    <m/>
    <m/>
    <m/>
    <m/>
    <m/>
    <e v="#VALUE!"/>
    <m/>
    <m/>
    <m/>
    <m/>
    <m/>
    <m/>
    <m/>
    <m/>
    <m/>
    <n v="0"/>
    <m/>
    <m/>
  </r>
  <r>
    <s v="UNIDAD ADMINISTRATIVA ESPECIAL MIGRACIÓN COLOMBIA"/>
    <s v="900477235-7"/>
    <s v="TVEC"/>
    <n v="223"/>
    <s v="Cesar Augusto Mejia Carrillo"/>
    <s v="20236231410000001E"/>
    <n v="176316"/>
    <x v="1"/>
    <x v="27"/>
    <s v="minima cuantia"/>
    <s v="grandes superficies"/>
    <x v="20"/>
    <s v="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
    <s v="24141608 ,73141710 , 46181503"/>
    <s v="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
    <n v="44000000"/>
    <n v="44000000"/>
    <n v="22423"/>
    <s v="A-02-02-01-002-008"/>
    <s v="Celebrado"/>
    <s v="En ejecución"/>
    <m/>
    <s v="OC-105105"/>
    <s v="Febrero"/>
    <d v="2023-02-22T00:00:00"/>
    <s v="minima cuantia grandes superficies"/>
    <m/>
    <s v="Nivel Central"/>
    <s v="Bogotá D.C."/>
    <s v="CENCOSUD COLOMBIA S.A."/>
    <n v="900155107"/>
    <m/>
    <m/>
    <m/>
    <m/>
    <m/>
    <m/>
    <n v="123"/>
    <n v="41423"/>
    <d v="2023-02-23T00:00:00"/>
    <n v="43813500"/>
    <m/>
    <m/>
    <m/>
    <n v="43813500"/>
    <s v="NO"/>
    <s v="N/A"/>
    <s v="N/A"/>
    <d v="2023-02-22T00:00:00"/>
    <d v="2023-04-20T00:00:00"/>
    <n v="57"/>
    <s v="Rubi Villarraga"/>
    <n v="52665963"/>
    <m/>
    <m/>
    <m/>
    <m/>
    <m/>
    <m/>
    <m/>
    <m/>
    <n v="43813500"/>
    <m/>
    <m/>
    <m/>
    <m/>
    <m/>
    <m/>
    <m/>
    <m/>
    <m/>
    <n v="57"/>
    <m/>
    <m/>
  </r>
  <r>
    <s v="UNIDAD ADMINISTRATIVA ESPECIAL MIGRACIÓN COLOMBIA"/>
    <s v="900477235-8"/>
    <s v="Secop II"/>
    <n v="272"/>
    <s v="Cesar Augusto Mejia Carrillo"/>
    <s v="20236301413000002E"/>
    <s v="PCD-072-2023-D"/>
    <x v="1"/>
    <x v="24"/>
    <s v="Contratación Directa"/>
    <s v="Prestación de Servicios Profesionales "/>
    <x v="4"/>
    <s v="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
    <n v="80111607"/>
    <s v="Servicios de gestión, Serviciosprofesionales de empresa, y Servicios administrativos ,Servicios de recursos humanos "/>
    <n v="105000000"/>
    <n v="105000000"/>
    <n v="20923"/>
    <s v="C-1199-1002-10-0-1199001-02"/>
    <s v="Celebrado"/>
    <s v="En ejecución"/>
    <m/>
    <s v="CO-064-2023"/>
    <s v="Febrero"/>
    <d v="2023-02-16T00:00:00"/>
    <s v="Prestación de Servicios Profesionales"/>
    <m/>
    <s v="Nivel Central"/>
    <s v="Bogotá D.C."/>
    <s v="CAMILO ANDRÉS GARCÍA GIL"/>
    <n v="2231695"/>
    <m/>
    <m/>
    <m/>
    <m/>
    <m/>
    <m/>
    <n v="123"/>
    <n v="37623"/>
    <d v="2023-02-24T00:00:00"/>
    <n v="105000000"/>
    <m/>
    <m/>
    <m/>
    <n v="105000000"/>
    <s v="si"/>
    <d v="2023-02-16T00:00:00"/>
    <s v="2 CUMPLIMIENTO"/>
    <d v="2023-02-15T00:00:00"/>
    <d v="2023-12-31T00:00:00"/>
    <n v="319"/>
    <s v="AVILA GONZALEZ MARIA PAULA"/>
    <n v="52619262"/>
    <m/>
    <m/>
    <m/>
    <m/>
    <m/>
    <m/>
    <m/>
    <m/>
    <n v="105000000"/>
    <m/>
    <m/>
    <m/>
    <m/>
    <m/>
    <m/>
    <m/>
    <m/>
    <m/>
    <n v="319"/>
    <m/>
    <m/>
  </r>
  <r>
    <s v="UNIDAD ADMINISTRATIVA ESPECIAL MIGRACIÓN COLOMBIA"/>
    <s v="900477235-9"/>
    <s v="Secop II"/>
    <n v="60"/>
    <s v="Cesar Augusto Mejia Carrillo"/>
    <s v="20232501413000022E"/>
    <s v="PCD-076-2023-16TEC"/>
    <x v="1"/>
    <x v="25"/>
    <s v="Contratación Directa"/>
    <s v="Prestación de Servicios Profesionales "/>
    <x v="9"/>
    <s v="CONTRATAR LA PRESTACIÓN DE LOS SERVICIOS PROFESIONALES PARA APOYAR LA GESTIÓN DE LA OFICINA DE TECNOLOGÍA DE LA INFORMACIÓN DE MIGRACIÓN COLOMBIA, EN LAS ACTIVIDADES RELACIONADAS CON LA ADMINISTRACIÓN DE SISTEMAS OPERATIVOS LINUX, VIRTUALIZACION Y BASE DE DATOS"/>
    <s v="80111600 - 81111500 - 81111800"/>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2323"/>
    <s v="C-1199-1002-10-0-1199001-02"/>
    <s v="Celebrado"/>
    <s v="En ejecución"/>
    <m/>
    <s v="CO-068-2023"/>
    <s v="Febrero"/>
    <d v="2023-02-22T00:00:00"/>
    <s v="Prestación de Servicios Profesionales"/>
    <m/>
    <s v="Nivel Central"/>
    <s v="Bogotá D.C."/>
    <s v="DARÍO ORLANDO BECERRA ERAZO"/>
    <n v="94460645"/>
    <m/>
    <m/>
    <m/>
    <m/>
    <m/>
    <m/>
    <n v="123"/>
    <n v="41923"/>
    <d v="2023-02-15T00:00:00"/>
    <n v="105000000"/>
    <m/>
    <m/>
    <m/>
    <n v="105000000"/>
    <s v="si"/>
    <d v="2023-02-25T00:00:00"/>
    <s v="3 CUMPLIMIENTO"/>
    <d v="2023-02-22T00:00:00"/>
    <d v="2023-12-31T00:00:00"/>
    <n v="312"/>
    <s v="DIEGO EMILIO OJEDA MONCAYO"/>
    <n v="19498970"/>
    <m/>
    <m/>
    <m/>
    <m/>
    <m/>
    <m/>
    <m/>
    <m/>
    <n v="105000000"/>
    <m/>
    <m/>
    <m/>
    <m/>
    <m/>
    <m/>
    <m/>
    <m/>
    <m/>
    <n v="312"/>
    <m/>
    <m/>
  </r>
  <r>
    <s v="UNIDAD ADMINISTRATIVA ESPECIAL MIGRACIÓN COLOMBIA"/>
    <s v="900477235-10"/>
    <s v="Secop II"/>
    <n v="67"/>
    <s v="Cesar Augusto Mejia Carrillo"/>
    <s v="20232501413000018E"/>
    <s v="PCD-066-2023-24TEC"/>
    <x v="1"/>
    <x v="28"/>
    <s v="Contratación Directa"/>
    <s v="Prestación de Servicios Profesionales "/>
    <x v="9"/>
    <s v="Contratar la prestación de servicios profesionales para realizar actividades en mantenimiento, réplicas en bases de datos y apoyo al desarrollo de software de Migración Colombia"/>
    <s v="811115-811116-811122"/>
    <s v="Servicios Basados en Ingeniería, Investigación Y Tecnología ,Servicios informaticos Ingeniería de software o hardware -Programadores de computador - Mantenimiento y soporte de software"/>
    <n v="47250000"/>
    <n v="47250000"/>
    <n v="20223"/>
    <s v="C-1199-1002-10-0-1199001-02"/>
    <s v="Celebrado"/>
    <s v="En ejecución"/>
    <m/>
    <s v="CO-061-2023"/>
    <s v="Febrero"/>
    <d v="2023-02-14T00:00:00"/>
    <s v="Prestación de Servicios Profesionales"/>
    <m/>
    <s v="Nivel Central"/>
    <s v="Bogotá D.C."/>
    <s v="CRISTIAN ANDREY SALINAS FORERO"/>
    <n v="1019071696"/>
    <m/>
    <m/>
    <m/>
    <m/>
    <m/>
    <m/>
    <n v="123"/>
    <n v="37023"/>
    <d v="2023-02-14T00:00:00"/>
    <n v="47250000"/>
    <m/>
    <m/>
    <m/>
    <n v="47250000"/>
    <s v="si"/>
    <d v="2023-02-13T00:00:00"/>
    <s v="4 CUMPLIMIENTO"/>
    <d v="2023-02-14T00:00:00"/>
    <d v="2023-12-31T00:00:00"/>
    <n v="292"/>
    <s v="DIEGO EMILIO OJEDA MONCAYO"/>
    <n v="19498970"/>
    <m/>
    <m/>
    <m/>
    <m/>
    <m/>
    <m/>
    <m/>
    <m/>
    <n v="47250000"/>
    <m/>
    <m/>
    <m/>
    <m/>
    <m/>
    <m/>
    <m/>
    <m/>
    <m/>
    <n v="292"/>
    <m/>
    <m/>
  </r>
  <r>
    <s v="UNIDAD ADMINISTRATIVA ESPECIAL MIGRACIÓN COLOMBIA"/>
    <s v="900477235-11"/>
    <s v="Secop II"/>
    <n v="65"/>
    <s v="Cesar Augusto Mejia Carrillo"/>
    <s v="20232501413000017E"/>
    <s v="PCD-075-2023-22TEC"/>
    <x v="1"/>
    <x v="25"/>
    <s v="Contratación Directa"/>
    <s v="Prestación de Servicios Profesionales "/>
    <x v="9"/>
    <s v="CONTRATAR LA PRESTACIÓN DE LOS SERVICIOS PROFESIONALES PARA EL SOPORTE AL SITIO WEB DE LA UNIDAD ADMINISTRATIVA ESPECIAL MIGRACIÓN COLOMBIA DE CONFORMIDAD CON LAS ESPECIFICACIONES TÉCNICAS"/>
    <s v="80111614 - 81111500 - 81111800"/>
    <s v="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
    <n v="80000000"/>
    <n v="80000000"/>
    <n v="20023"/>
    <s v="C-1199-1002-10-0-1199001-02"/>
    <s v="Celebrado"/>
    <s v="En ejecución"/>
    <m/>
    <s v="CO-071-2023"/>
    <s v="Febrero"/>
    <d v="2023-02-22T00:00:00"/>
    <s v="Prestación de Servicios Profesionales"/>
    <m/>
    <s v="Nivel Central"/>
    <s v="Bogotá D.C."/>
    <s v="JONNATHAN DAVID TRIANA BOTIA"/>
    <n v="1014211359"/>
    <m/>
    <m/>
    <m/>
    <m/>
    <m/>
    <m/>
    <n v="123"/>
    <n v="41523"/>
    <d v="2023-02-23T00:00:00"/>
    <n v="80000000"/>
    <m/>
    <m/>
    <m/>
    <n v="80000000"/>
    <s v="si"/>
    <d v="2023-02-23T00:00:00"/>
    <s v="5 CUMPLIMIENTO"/>
    <d v="2023-02-22T00:00:00"/>
    <d v="2023-12-31T00:00:00"/>
    <n v="312"/>
    <s v="DIEGO EMILIO OJEDA MONCAYO"/>
    <n v="19498970"/>
    <m/>
    <m/>
    <m/>
    <m/>
    <m/>
    <m/>
    <m/>
    <m/>
    <n v="80000000"/>
    <m/>
    <m/>
    <m/>
    <m/>
    <m/>
    <m/>
    <m/>
    <m/>
    <m/>
    <n v="312"/>
    <m/>
    <m/>
  </r>
  <r>
    <s v="UNIDAD ADMINISTRATIVA ESPECIAL MIGRACIÓN COLOMBIA"/>
    <s v="900477235-12"/>
    <s v="Secop II"/>
    <n v="58"/>
    <s v="Cesar Augusto Mejia Carrillo"/>
    <s v="20232501413000019E"/>
    <s v="PCD-065-2023-14TEC"/>
    <x v="1"/>
    <x v="28"/>
    <s v="Contratación Directa"/>
    <s v="Prestación de Servicios Profesionales "/>
    <x v="9"/>
    <s v="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
    <s v="811115-811118-811123-801116"/>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0123"/>
    <s v="C-1199-1002-10-0-1199001-02"/>
    <s v="Celebrado"/>
    <s v="En ejecución"/>
    <m/>
    <s v="CO-060-2023"/>
    <s v="Febrero"/>
    <d v="2023-02-14T00:00:00"/>
    <s v="Prestación de Servicios Profesionales"/>
    <m/>
    <s v="Nivel Central"/>
    <s v="Bogotá D.C."/>
    <s v="GUSTAVO ADOLFO ECHANDÍA BAUTISTA"/>
    <n v="80413656"/>
    <m/>
    <m/>
    <m/>
    <m/>
    <m/>
    <m/>
    <n v="123"/>
    <n v="37123"/>
    <d v="2023-02-14T00:00:00"/>
    <n v="105000000"/>
    <m/>
    <m/>
    <m/>
    <n v="105000000"/>
    <s v="si"/>
    <d v="2023-02-13T00:00:00"/>
    <s v="6 CUMPLIMIENTO"/>
    <d v="2023-02-14T00:00:00"/>
    <d v="2023-12-31T00:00:00"/>
    <n v="292"/>
    <s v="DIEGO EMILIO OJEDA MONCAYO"/>
    <n v="19498970"/>
    <m/>
    <m/>
    <m/>
    <m/>
    <m/>
    <m/>
    <m/>
    <m/>
    <n v="105000000"/>
    <m/>
    <m/>
    <m/>
    <m/>
    <m/>
    <m/>
    <m/>
    <m/>
    <m/>
    <n v="292"/>
    <m/>
    <m/>
  </r>
  <r>
    <s v="UNIDAD ADMINISTRATIVA ESPECIAL MIGRACIÓN COLOMBIA"/>
    <s v="900477235-13"/>
    <s v="Secop II"/>
    <n v="68"/>
    <s v="Cesar Augusto Mejia Carrillo"/>
    <s v="20232501413000023E"/>
    <s v="PCD-078-2023-25TEC"/>
    <x v="1"/>
    <x v="25"/>
    <s v="Contratación Directa"/>
    <s v="Prestación de Servicios Profesionales "/>
    <x v="9"/>
    <s v="CONTRATAR LA PRESTACIÓN DE LOS SERVICIOS PROFESIONALES PARA APOYAR LA GESTIÓN DE LA OFICINA DE TECNOLOGÍA DE LA INFORMACIÓN DE MIGRACIÓN COLOMBIA, EN LAS ACTIVIDADES PROPIAS DEL DESARROLLO DE APLICACIONES EN LENGUAJE .NET"/>
    <s v="80111600-811115-811120"/>
    <s v="Servicios de Gestión Servicios Profesional es de Empresa y Servicios Administrativos ,Servicios de recursos humanos ,Servicios de personal temporal - Servicios informaticos Ingeniería de software o hardware - Servicios de datos"/>
    <n v="84000000"/>
    <n v="84000000"/>
    <n v="22623"/>
    <s v="C-1199-1002-10-0-1199001-02"/>
    <s v="Celebrado"/>
    <s v="En ejecución"/>
    <m/>
    <s v="CO-072-2023"/>
    <s v="Febrero"/>
    <d v="2023-02-22T00:00:00"/>
    <s v="Prestación de Servicios Profesionales"/>
    <m/>
    <s v="Nivel Central"/>
    <s v="Bogotá D.C."/>
    <s v="DIEGO ESTEBAN PAREDES BURBANO"/>
    <n v="1085298706"/>
    <m/>
    <m/>
    <m/>
    <m/>
    <m/>
    <m/>
    <n v="123"/>
    <n v="41623"/>
    <d v="2023-02-23T00:00:00"/>
    <n v="84000000"/>
    <m/>
    <m/>
    <m/>
    <n v="84000000"/>
    <s v="si"/>
    <d v="2023-02-24T00:00:00"/>
    <s v="7 CUMPLIMIENTO"/>
    <d v="2023-02-22T00:00:00"/>
    <d v="2023-12-31T00:00:00"/>
    <n v="312"/>
    <s v="DIEGO EMILIO OJEDA MONCAYO"/>
    <n v="19498970"/>
    <m/>
    <m/>
    <m/>
    <m/>
    <m/>
    <m/>
    <m/>
    <m/>
    <n v="84000000"/>
    <m/>
    <m/>
    <m/>
    <m/>
    <m/>
    <m/>
    <m/>
    <m/>
    <m/>
    <n v="312"/>
    <m/>
    <m/>
  </r>
  <r>
    <s v="UNIDAD ADMINISTRATIVA ESPECIAL MIGRACIÓN COLOMBIA"/>
    <s v="900477235-14"/>
    <s v="Secop II"/>
    <n v="59"/>
    <s v="Cesar Augusto Mejia Carrillo"/>
    <s v="20232501413000021E"/>
    <s v="PCD-070-2023-15TEC"/>
    <x v="1"/>
    <x v="24"/>
    <s v="Contratación Directa"/>
    <s v="Prestación de Servicios Profesionales "/>
    <x v="9"/>
    <s v="CONTRATAR LA PRESTACIÓN DE SERVICIOS PROFESIONALES PARA REALIZAR LA OPTIMIZACIÓN DE LA BASE DE DATOS DEL DATA CENTER DE MIGRACIÓN COLOMBIA"/>
    <n v="811115"/>
    <s v="Servicios Basados en Ingeniería, Investigación Y Tecnología ,Servicios informaticos Ingeniería de software o hardware"/>
    <n v="105000000"/>
    <n v="105000000"/>
    <n v="20423"/>
    <s v="C-1199-1002-10-0-1199001-02"/>
    <s v="Celebrado"/>
    <s v="En ejecución"/>
    <m/>
    <s v="CO-063-2023"/>
    <s v="Febrero"/>
    <d v="2023-02-15T00:00:00"/>
    <s v="Prestación de Servicios Profesionales"/>
    <m/>
    <s v="Nivel Central"/>
    <s v="Bogotá D.C."/>
    <s v="DANIEL ENRIQUE BERNAL CONTRERAS"/>
    <n v="86039854"/>
    <m/>
    <m/>
    <m/>
    <m/>
    <m/>
    <m/>
    <n v="123"/>
    <n v="38123"/>
    <d v="2023-02-15T00:00:00"/>
    <n v="105000000"/>
    <m/>
    <m/>
    <m/>
    <n v="105000000"/>
    <s v="si"/>
    <d v="2023-02-20T00:00:00"/>
    <s v="8 CUMPLIMIENTO"/>
    <d v="2023-02-15T00:00:00"/>
    <d v="2023-12-31T00:00:00"/>
    <n v="319"/>
    <s v="DIEGO EMILIO OJEDA MONCAYO"/>
    <n v="19498970"/>
    <m/>
    <m/>
    <m/>
    <m/>
    <m/>
    <m/>
    <m/>
    <m/>
    <n v="105000000"/>
    <m/>
    <m/>
    <m/>
    <m/>
    <m/>
    <m/>
    <m/>
    <m/>
    <m/>
    <n v="319"/>
    <m/>
    <m/>
  </r>
  <r>
    <s v="UNIDAD ADMINISTRATIVA ESPECIAL MIGRACIÓN COLOMBIA"/>
    <s v="900477235-15"/>
    <s v="Secop II"/>
    <n v="66"/>
    <s v="Cesar Augusto Mejia Carrillo"/>
    <s v="20232501413000020E"/>
    <s v="PCD-077-2023-23TEC"/>
    <x v="1"/>
    <x v="29"/>
    <s v="Contratación Directa"/>
    <s v="Prestación de Servicios Profesionales "/>
    <x v="9"/>
    <s v="CONTRATAR LA PRESTACIÓN DE SERVICIOS PROFESIONALES PARA REALIZAR LA ADMINISTRACIÓN DE BASES DE DATOS DE MIGRACIÓN COLOMBIA"/>
    <s v="811115-811116-811122"/>
    <s v="Servicios Basados en Ingeniería, Investigación Y Tecnología ,Servicios informaticos Ingeniería de software o hardware -Programadores de computador - Mantenimiento y soporte de software"/>
    <n v="105000000"/>
    <n v="105000000"/>
    <n v="20323"/>
    <s v="C-1199-1002-10-0-1199001-02"/>
    <s v="Celebrado"/>
    <s v="En ejecución"/>
    <m/>
    <s v="CO-069-2023"/>
    <s v="Febrero"/>
    <d v="2023-02-20T00:00:00"/>
    <s v="Prestación de Servicios Profesionales"/>
    <m/>
    <s v="Nivel Central"/>
    <s v="Bogotá D.C."/>
    <s v="LUIS ALEXANDER JIMENEZ ALVARADO"/>
    <n v="79694066"/>
    <m/>
    <m/>
    <m/>
    <m/>
    <m/>
    <m/>
    <n v="123"/>
    <n v="40323"/>
    <d v="2023-02-20T00:00:00"/>
    <n v="105000000"/>
    <m/>
    <m/>
    <m/>
    <n v="105000000"/>
    <s v="si"/>
    <d v="2023-02-28T00:00:00"/>
    <s v="9 CUMPLIMIENTO"/>
    <d v="2023-02-20T00:00:00"/>
    <d v="2023-12-31T00:00:00"/>
    <n v="314"/>
    <s v="DIEGO EMILIO OJEDA MONCAYO"/>
    <n v="19498970"/>
    <m/>
    <m/>
    <m/>
    <m/>
    <m/>
    <m/>
    <m/>
    <m/>
    <n v="105000000"/>
    <m/>
    <m/>
    <m/>
    <m/>
    <m/>
    <m/>
    <m/>
    <m/>
    <m/>
    <n v="314"/>
    <m/>
    <m/>
  </r>
  <r>
    <s v="UNIDAD ADMINISTRATIVA ESPECIAL MIGRACIÓN COLOMBIA"/>
    <s v="900477235-6"/>
    <s v="Secop II"/>
    <n v="34"/>
    <s v="Alejandra María Arcos Medina"/>
    <s v="20236231408000004E"/>
    <s v="SAMC-004-2023"/>
    <x v="2"/>
    <x v="30"/>
    <s v="Selección Abreviada"/>
    <s v="Menor Cuantia"/>
    <x v="11"/>
    <s v="CONTRATAR EL SERVICIO DE MONITOREO DE MEDIOS MASIVOS DE COMUNICACION"/>
    <n v="82111902"/>
    <s v="Servicios de boletines informativos de interés especial"/>
    <n v="70000000"/>
    <n v="50677075"/>
    <n v="22923"/>
    <s v="A-02-02-02-008-003"/>
    <s v="En tramite "/>
    <m/>
    <m/>
    <m/>
    <m/>
    <m/>
    <m/>
    <m/>
    <m/>
    <m/>
    <m/>
    <m/>
    <m/>
    <m/>
    <m/>
    <m/>
    <m/>
    <m/>
    <n v="123"/>
    <m/>
    <m/>
    <m/>
    <m/>
    <m/>
    <m/>
    <m/>
    <m/>
    <m/>
    <m/>
    <m/>
    <m/>
    <n v="0"/>
    <m/>
    <m/>
    <m/>
    <m/>
    <m/>
    <m/>
    <m/>
    <m/>
    <m/>
    <m/>
    <m/>
    <m/>
    <m/>
    <m/>
    <m/>
    <m/>
    <m/>
    <m/>
    <m/>
    <m/>
    <m/>
    <m/>
    <m/>
  </r>
  <r>
    <s v="UNIDAD ADMINISTRATIVA ESPECIAL MIGRACIÓN COLOMBIA"/>
    <s v="900477235-6"/>
    <s v="Secop II"/>
    <n v="39"/>
    <s v="Alejandra María Arcos Medina"/>
    <s v="20236231415000013E"/>
    <s v="PCD-112-2023-13COM"/>
    <x v="2"/>
    <x v="31"/>
    <s v="Contratación Directa"/>
    <s v="Exclusividad"/>
    <x v="11"/>
    <s v="CONTRATAR LA SUSCRIPCION A LA REVISTA SEMANA CON DESTINO A LA OFICINA DE COMUNICACIONES DE MIGRACION COLOMBIA"/>
    <n v="82111904"/>
    <s v="Servicios de entrega de periódicos o material publicitario"/>
    <n v="950000"/>
    <n v="838000"/>
    <n v="30023"/>
    <s v="A-02-02-01-003-002"/>
    <s v="En tramite "/>
    <m/>
    <m/>
    <m/>
    <m/>
    <m/>
    <m/>
    <m/>
    <m/>
    <m/>
    <m/>
    <m/>
    <m/>
    <m/>
    <m/>
    <m/>
    <m/>
    <m/>
    <n v="123"/>
    <m/>
    <m/>
    <m/>
    <m/>
    <m/>
    <m/>
    <m/>
    <m/>
    <m/>
    <m/>
    <m/>
    <m/>
    <n v="0"/>
    <m/>
    <m/>
    <m/>
    <m/>
    <m/>
    <m/>
    <m/>
    <m/>
    <m/>
    <m/>
    <m/>
    <m/>
    <m/>
    <m/>
    <m/>
    <m/>
    <m/>
    <m/>
    <m/>
    <m/>
    <m/>
    <m/>
    <m/>
  </r>
  <r>
    <s v="UNIDAD ADMINISTRATIVA ESPECIAL MIGRACIÓN COLOMBIA"/>
    <s v="900477235-6"/>
    <s v="TVEC"/>
    <n v="42"/>
    <s v="Alejandra María Arcos Medina"/>
    <s v="20232401410000001E"/>
    <n v="146961"/>
    <x v="2"/>
    <x v="32"/>
    <s v="Selección Abreviada"/>
    <s v="Acuerdo Marco de Precios"/>
    <x v="11"/>
    <s v="Contratar el servicio de Contact Center para cubrir los canales de comunicación y servicio a la ciudadanía, establecidos por Migración Colombia."/>
    <n v="81111811"/>
    <s v="Servicios de soporte técnico o de mesa de ayuda"/>
    <n v="4019895748"/>
    <n v="4019860837.5999999"/>
    <n v="26023"/>
    <s v="C-1199-1002-10-0-1199001-02"/>
    <s v="En tramite "/>
    <m/>
    <m/>
    <m/>
    <m/>
    <m/>
    <m/>
    <m/>
    <m/>
    <m/>
    <m/>
    <m/>
    <m/>
    <m/>
    <m/>
    <m/>
    <m/>
    <m/>
    <n v="123"/>
    <m/>
    <m/>
    <m/>
    <m/>
    <m/>
    <m/>
    <m/>
    <m/>
    <m/>
    <m/>
    <m/>
    <m/>
    <n v="0"/>
    <m/>
    <m/>
    <m/>
    <m/>
    <m/>
    <m/>
    <m/>
    <m/>
    <m/>
    <m/>
    <m/>
    <m/>
    <m/>
    <m/>
    <m/>
    <m/>
    <m/>
    <m/>
    <m/>
    <m/>
    <m/>
    <m/>
    <m/>
  </r>
  <r>
    <s v="UNIDAD ADMINISTRATIVA ESPECIAL MIGRACIÓN COLOMBIA"/>
    <s v="900477235-6"/>
    <s v="Secop II"/>
    <n v="69"/>
    <s v="Alejandra María Arcos Medina"/>
    <s v="20236231408000005E"/>
    <s v="SIE-003-2023"/>
    <x v="2"/>
    <x v="33"/>
    <s v="Selección Abreviada"/>
    <s v="Subasta Inversa Electrónica"/>
    <x v="9"/>
    <s v="Contratar la prestación del servicio de mantenimiento preventivo y correctivo con bolsa de repuestos para los componentes de los CCTV, de acuerdo con los requerimientos técnicos de la Unidad Administrativa Especial Migración Colombia."/>
    <n v="43232800"/>
    <s v="Software de administración de redes"/>
    <n v="96500000"/>
    <n v="96489999"/>
    <n v="20523"/>
    <s v="C-1199-1002-10-0-1199001-02"/>
    <s v="En tramite "/>
    <m/>
    <m/>
    <m/>
    <m/>
    <m/>
    <m/>
    <m/>
    <m/>
    <m/>
    <m/>
    <m/>
    <m/>
    <m/>
    <m/>
    <m/>
    <m/>
    <m/>
    <n v="123"/>
    <m/>
    <m/>
    <m/>
    <m/>
    <m/>
    <m/>
    <m/>
    <m/>
    <m/>
    <m/>
    <m/>
    <m/>
    <n v="0"/>
    <m/>
    <m/>
    <m/>
    <m/>
    <m/>
    <m/>
    <m/>
    <m/>
    <m/>
    <m/>
    <m/>
    <m/>
    <m/>
    <m/>
    <m/>
    <m/>
    <m/>
    <m/>
    <m/>
    <m/>
    <m/>
    <m/>
    <m/>
  </r>
  <r>
    <s v="UNIDAD ADMINISTRATIVA ESPECIAL MIGRACIÓN COLOMBIA"/>
    <s v="900477235-6"/>
    <s v="Secop II"/>
    <n v="82"/>
    <s v="Alejandra María Arcos Medina"/>
    <s v="20236231408000023E"/>
    <s v="SIE-010-2023"/>
    <x v="2"/>
    <x v="30"/>
    <s v="Selección Abreviada"/>
    <s v="Subasta Inversa Electrónica"/>
    <x v="9"/>
    <s v="Extensión de garantía para los servidores marca DEL"/>
    <n v="81111500"/>
    <s v="Ingeniería de software o hardware"/>
    <n v="1539604000"/>
    <n v="1409169015"/>
    <n v="30823"/>
    <s v="C-1199-1002-10-0-1199001-02"/>
    <s v="En tramite "/>
    <m/>
    <m/>
    <m/>
    <m/>
    <m/>
    <m/>
    <m/>
    <m/>
    <m/>
    <m/>
    <m/>
    <m/>
    <m/>
    <m/>
    <m/>
    <m/>
    <m/>
    <n v="123"/>
    <m/>
    <m/>
    <m/>
    <m/>
    <m/>
    <m/>
    <m/>
    <m/>
    <m/>
    <m/>
    <m/>
    <m/>
    <n v="0"/>
    <m/>
    <m/>
    <m/>
    <m/>
    <m/>
    <m/>
    <m/>
    <m/>
    <m/>
    <m/>
    <m/>
    <m/>
    <m/>
    <m/>
    <m/>
    <m/>
    <m/>
    <m/>
    <m/>
    <m/>
    <m/>
    <m/>
    <m/>
  </r>
  <r>
    <s v="UNIDAD ADMINISTRATIVA ESPECIAL MIGRACIÓN COLOMBIA"/>
    <s v="900477235-6"/>
    <s v="Secop II"/>
    <n v="120"/>
    <s v="Alejandra María Arcos Medina"/>
    <s v="20236231408000013E"/>
    <s v="SIE-005-2023"/>
    <x v="2"/>
    <x v="34"/>
    <s v="Selección Abreviada"/>
    <s v="Subasta Inversa Electrónica"/>
    <x v="18"/>
    <s v="Contratar el suministro de materiales ferroeléctricos para atender los requerimientos que en material de mantenimiento locativo presente las sedes de Migración Colombia a nivel nacional."/>
    <n v="40141700"/>
    <s v="Material de Ferretería y accesorios"/>
    <n v="220000000"/>
    <n v="220000000"/>
    <n v="23722"/>
    <s v="A-02-02-01-001-005"/>
    <s v="En tramite "/>
    <m/>
    <m/>
    <m/>
    <m/>
    <m/>
    <m/>
    <m/>
    <m/>
    <m/>
    <m/>
    <m/>
    <m/>
    <m/>
    <m/>
    <m/>
    <m/>
    <m/>
    <n v="123"/>
    <m/>
    <m/>
    <m/>
    <m/>
    <m/>
    <m/>
    <m/>
    <m/>
    <m/>
    <m/>
    <m/>
    <m/>
    <n v="0"/>
    <m/>
    <m/>
    <m/>
    <m/>
    <m/>
    <m/>
    <m/>
    <m/>
    <m/>
    <m/>
    <m/>
    <m/>
    <m/>
    <m/>
    <m/>
    <m/>
    <m/>
    <m/>
    <m/>
    <m/>
    <m/>
    <m/>
    <m/>
  </r>
  <r>
    <s v="UNIDAD ADMINISTRATIVA ESPECIAL MIGRACIÓN COLOMBIA"/>
    <s v="900477235-6"/>
    <s v="Secop II"/>
    <n v="168"/>
    <s v="Alejandra María Arcos Medina"/>
    <s v="20236231407000003E"/>
    <s v="SABP-001-2023"/>
    <x v="2"/>
    <x v="35"/>
    <s v="Selección Abreviada"/>
    <s v="Bolsa de Productos"/>
    <x v="18"/>
    <s v="CONTRATAR LA PRESTACIÓN DEL SERVICIO DE VIGILANCIA Y SEGURIDAD PRIVADA PARA LA UNIDAD ADMINISTRATIVA ESPECIAL MIGRACIÓN COLOMBIA EN SUS SEDES UBICADAS A NIVEL NACIONAL (NIVEL CENTRAL, REGIONALES, CENTROS FACILITADORES DE SERVICIOS MIGRATORIOS Y PUESTOS DE CONTROL MIGRATORIO)"/>
    <n v="92121500"/>
    <s v="Servicio de Guardias"/>
    <n v="10994809613"/>
    <n v="10222636747"/>
    <s v="19223 - VF 3423"/>
    <s v="A-02-02-02-008-005"/>
    <s v="En tramite "/>
    <m/>
    <m/>
    <m/>
    <m/>
    <m/>
    <m/>
    <m/>
    <m/>
    <m/>
    <m/>
    <m/>
    <m/>
    <m/>
    <m/>
    <m/>
    <m/>
    <m/>
    <n v="123"/>
    <m/>
    <m/>
    <m/>
    <m/>
    <m/>
    <m/>
    <m/>
    <m/>
    <m/>
    <m/>
    <m/>
    <m/>
    <n v="0"/>
    <m/>
    <m/>
    <m/>
    <m/>
    <m/>
    <m/>
    <m/>
    <m/>
    <m/>
    <m/>
    <m/>
    <m/>
    <m/>
    <m/>
    <m/>
    <m/>
    <m/>
    <m/>
    <m/>
    <m/>
    <m/>
    <m/>
    <m/>
  </r>
  <r>
    <s v="UNIDAD ADMINISTRATIVA ESPECIAL MIGRACIÓN COLOMBIA"/>
    <s v="900477235-6"/>
    <s v="Secop II"/>
    <n v="231"/>
    <s v="Alejandra María Arcos Medina"/>
    <s v="20236231412000005E"/>
    <s v="LP-002-202"/>
    <x v="2"/>
    <x v="30"/>
    <s v="Licitación Pública"/>
    <s v="Licitación Pública"/>
    <x v="15"/>
    <s v="Adquisición y ampliación de pasillos automáticos Biomig para los Puestos de Control Migratorio a Nivel Nacional."/>
    <n v="32151800"/>
    <s v="Dispositivos de control de seguridad"/>
    <n v="2735217031"/>
    <n v="2735217031"/>
    <n v="28223"/>
    <s v="C-1199-1002-10-0-1199001-02"/>
    <s v="En tramite "/>
    <m/>
    <m/>
    <m/>
    <m/>
    <m/>
    <m/>
    <m/>
    <m/>
    <m/>
    <m/>
    <m/>
    <m/>
    <m/>
    <m/>
    <m/>
    <m/>
    <m/>
    <n v="123"/>
    <m/>
    <m/>
    <m/>
    <m/>
    <m/>
    <m/>
    <m/>
    <m/>
    <m/>
    <m/>
    <m/>
    <m/>
    <n v="0"/>
    <m/>
    <m/>
    <m/>
    <m/>
    <m/>
    <m/>
    <m/>
    <m/>
    <m/>
    <m/>
    <m/>
    <m/>
    <m/>
    <m/>
    <m/>
    <m/>
    <m/>
    <m/>
    <m/>
    <m/>
    <m/>
    <m/>
    <m/>
  </r>
  <r>
    <s v="UNIDAD ADMINISTRATIVA ESPECIAL MIGRACIÓN COLOMBIA"/>
    <s v="900477235-6"/>
    <s v="Secop II"/>
    <n v="282"/>
    <s v="Alejandra María Arcos Medina"/>
    <s v="20232401413000006E"/>
    <s v="PCD-107-2023"/>
    <x v="2"/>
    <x v="36"/>
    <s v="Contratación Directa"/>
    <s v="Prestación de Servicios Profesionales "/>
    <x v="11"/>
    <s v="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
    <n v="80161504"/>
    <s v="Servicios de Gestión, Servicios Profesionales de Empresa, y Servicios Administrativos"/>
    <n v="42750000"/>
    <n v="42750000"/>
    <n v="28123"/>
    <s v="C-1199-1002-10-0-1199001-02"/>
    <s v="Celebrado"/>
    <s v="En ejecución"/>
    <m/>
    <s v="CO-103-2023"/>
    <s v="Marzo"/>
    <d v="2056-05-23T00:00:00"/>
    <s v="Prestación de Servicios Profesionales"/>
    <m/>
    <s v="Nivel Central"/>
    <s v="Bogotá D.C."/>
    <s v="DAVID LEONARDO ROMERO GARZÓN"/>
    <n v="1023910419"/>
    <m/>
    <s v="COMUNICACIÓN SOCIAL"/>
    <m/>
    <m/>
    <m/>
    <m/>
    <n v="123"/>
    <n v="57123"/>
    <d v="2023-03-17T00:00:00"/>
    <n v="42750000"/>
    <m/>
    <m/>
    <m/>
    <n v="42750000"/>
    <s v="Si "/>
    <d v="2023-03-16T00:00:00"/>
    <s v="2 CUMPLIMIENTO"/>
    <d v="2023-03-17T00:00:00"/>
    <d v="2023-12-31T00:00:00"/>
    <n v="289"/>
    <s v="MARITZA ROCÍO SERRANO VILLAMIL"/>
    <n v="393757630"/>
    <m/>
    <m/>
    <m/>
    <m/>
    <m/>
    <m/>
    <m/>
    <m/>
    <m/>
    <m/>
    <m/>
    <m/>
    <m/>
    <m/>
    <m/>
    <m/>
    <m/>
    <m/>
    <m/>
    <m/>
    <m/>
  </r>
  <r>
    <s v="UNIDAD ADMINISTRATIVA ESPECIAL MIGRACIÓN COLOMBIA"/>
    <s v="900477235-6"/>
    <s v="Secop II"/>
    <n v="273"/>
    <s v="Alejandra María Arcos Medina"/>
    <s v="20236231415000003E"/>
    <s v="PCD-106-2023"/>
    <x v="2"/>
    <x v="36"/>
    <s v="Contratación Directa"/>
    <s v="Exclusividad"/>
    <x v="18"/>
    <s v="Contratar el servicio de mantenimiento preventivo y correctivo con suministro de repuestos originales para el ascensor marca ORONA, ubicado en la Regional Andina,"/>
    <n v="72101506"/>
    <s v="Servicios de Mantenimiento de ascensores"/>
    <n v="28381500"/>
    <n v="22089375"/>
    <n v="27223"/>
    <s v="C-1103-1002-2-0-1103002-02"/>
    <s v="En tramite "/>
    <m/>
    <m/>
    <m/>
    <m/>
    <m/>
    <m/>
    <m/>
    <m/>
    <m/>
    <m/>
    <m/>
    <m/>
    <m/>
    <m/>
    <m/>
    <m/>
    <m/>
    <n v="123"/>
    <m/>
    <m/>
    <m/>
    <m/>
    <m/>
    <m/>
    <m/>
    <m/>
    <m/>
    <m/>
    <m/>
    <m/>
    <m/>
    <m/>
    <m/>
    <m/>
    <m/>
    <m/>
    <m/>
    <m/>
    <m/>
    <m/>
    <m/>
    <m/>
    <m/>
    <m/>
    <m/>
    <m/>
    <m/>
    <m/>
    <m/>
    <m/>
    <m/>
    <m/>
    <m/>
    <m/>
  </r>
  <r>
    <s v="UNIDAD ADMINISTRATIVA ESPECIAL MIGRACIÓN COLOMBIA"/>
    <s v="900477235-6"/>
    <s v="Secop II"/>
    <n v="111"/>
    <s v="Dayanna Prieto Villalba"/>
    <s v="20233001413000013E"/>
    <s v="PCD-088-2023"/>
    <x v="2"/>
    <x v="37"/>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423"/>
    <s v="C-1199-1002-10-0-1199001-02"/>
    <s v="Celebrado"/>
    <s v="En ejecución"/>
    <m/>
    <s v="CO-086-2023"/>
    <s v="Marzo"/>
    <d v="2023-03-13T00:00:00"/>
    <s v="Prestación de Servicios Profesionales "/>
    <m/>
    <s v="Regional Oriente"/>
    <s v="Cúcuta"/>
    <s v="VIANEY RIVERA BOTELLO"/>
    <n v="1090393438"/>
    <s v="-"/>
    <s v="TÉCNICO EN SECRETARIADO Y CONTABILIDAD SISTEMATIZADA"/>
    <s v="NO"/>
    <s v="No es mypime"/>
    <s v="N/A"/>
    <d v="1988-03-23T00:00:00"/>
    <e v="#REF!"/>
    <n v="54623"/>
    <d v="2023-03-14T00:00:00"/>
    <n v="25000000"/>
    <m/>
    <m/>
    <m/>
    <n v="25000000"/>
    <s v="Si "/>
    <d v="2023-03-07T00:00:00"/>
    <s v="2 CUMPLIMIENTO"/>
    <d v="2023-03-15T00:00:00"/>
    <d v="2023-12-31T00:00:00"/>
    <n v="291"/>
    <s v="RAFAEL DARIO EUGENIO PARADA"/>
    <n v="88151663"/>
    <m/>
    <m/>
    <m/>
    <m/>
    <m/>
    <m/>
    <m/>
    <m/>
    <e v="#REF!"/>
    <m/>
    <m/>
    <m/>
    <m/>
    <m/>
    <m/>
    <m/>
    <m/>
    <m/>
    <n v="291"/>
    <m/>
    <m/>
  </r>
  <r>
    <s v="UNIDAD ADMINISTRATIVA ESPECIAL MIGRACIÓN COLOMBIA"/>
    <s v="900477235-6"/>
    <s v="Secop II"/>
    <n v="112"/>
    <s v="Dayanna Prieto Villalba"/>
    <s v="20233001413000014E"/>
    <s v="PCD-094-2023"/>
    <x v="2"/>
    <x v="37"/>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323"/>
    <s v="C-1199-1002-10-0-1199001-02"/>
    <s v="Celebrado"/>
    <s v="En ejecución"/>
    <m/>
    <s v="CO-087-2023"/>
    <s v="Marzo"/>
    <d v="2023-03-07T00:00:00"/>
    <s v="Prestación de Servicios Profesionales "/>
    <m/>
    <s v="Regional Oriente"/>
    <s v="Cúcuta"/>
    <s v="JESUS DAVID FUENTES CRISTANCHO"/>
    <n v="1090504369"/>
    <s v="-"/>
    <s v="TÉCNICO EN SEGURIDAD OCUPACIONAL"/>
    <s v="NO"/>
    <s v="No es mypime"/>
    <s v="N/A"/>
    <d v="1997-03-26T00:00:00"/>
    <e v="#REF!"/>
    <n v="48923"/>
    <d v="2023-03-08T00:00:00"/>
    <n v="25000000"/>
    <m/>
    <m/>
    <m/>
    <n v="25000000"/>
    <s v="Si "/>
    <d v="2023-03-08T00:00:00"/>
    <s v="2 CUMPLIMIENTO"/>
    <d v="2023-03-15T00:00:00"/>
    <d v="2023-12-31T00:00:00"/>
    <n v="291"/>
    <s v="RAFAEL DARIO EUGENIO PARADA"/>
    <n v="88151663"/>
    <m/>
    <m/>
    <m/>
    <m/>
    <m/>
    <m/>
    <m/>
    <m/>
    <e v="#REF!"/>
    <m/>
    <m/>
    <m/>
    <m/>
    <m/>
    <m/>
    <m/>
    <m/>
    <m/>
    <n v="291"/>
    <m/>
    <m/>
  </r>
  <r>
    <s v="UNIDAD ADMINISTRATIVA ESPECIAL MIGRACIÓN COLOMBIA"/>
    <s v="900477235-6"/>
    <s v="Secop II"/>
    <n v="113"/>
    <s v="Dayanna Prieto Villalba"/>
    <s v="20233001413000015E"/>
    <s v="PCD-085-2023"/>
    <x v="2"/>
    <x v="37"/>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223"/>
    <s v="C-1199-1002-10-0-1199001-02"/>
    <s v="Celebrado"/>
    <s v="En ejecución"/>
    <m/>
    <s v="CO-085-2023"/>
    <s v="Marzo"/>
    <d v="2023-03-08T00:00:00"/>
    <s v="Prestación de Servicios Profesionales "/>
    <m/>
    <s v="Regional Oriente"/>
    <s v="Cúcuta"/>
    <s v="LEIDY LEONOR PEREZ ROLON"/>
    <n v="1093766424"/>
    <s v="-"/>
    <s v="TÉCNICO EN RECURSOS HUMANOS"/>
    <s v="NO"/>
    <s v="No es mypime"/>
    <s v="N/A"/>
    <d v="1992-12-30T00:00:00"/>
    <e v="#REF!"/>
    <n v="53923"/>
    <d v="2023-03-13T00:00:00"/>
    <n v="25000000"/>
    <m/>
    <m/>
    <m/>
    <n v="25000000"/>
    <s v="Si "/>
    <d v="2023-03-03T00:00:00"/>
    <s v="2 CUMPLIMIENTO"/>
    <d v="2023-03-14T00:00:00"/>
    <d v="2023-12-31T00:00:00"/>
    <n v="292"/>
    <s v="RAFAEL DARIO EUGENIO PARADA"/>
    <n v="88151663"/>
    <m/>
    <m/>
    <m/>
    <m/>
    <m/>
    <m/>
    <m/>
    <m/>
    <e v="#REF!"/>
    <m/>
    <m/>
    <m/>
    <m/>
    <m/>
    <m/>
    <m/>
    <m/>
    <m/>
    <n v="292"/>
    <m/>
    <m/>
  </r>
  <r>
    <s v="UNIDAD ADMINISTRATIVA ESPECIAL MIGRACIÓN COLOMBIA"/>
    <s v="900477235-6"/>
    <s v="Secop II"/>
    <n v="118"/>
    <s v="Dayanna Prieto Villalba"/>
    <s v="20236121415000001E"/>
    <s v="PCD-105-2023"/>
    <x v="2"/>
    <x v="38"/>
    <s v="Contratación Directa"/>
    <s v="Prestación de Servicios Profesionales "/>
    <x v="24"/>
    <s v="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
    <s v="80161504 - 80161500"/>
    <s v="Servicios de oficina - Servicios de apoyo gerencial"/>
    <n v="24000000"/>
    <n v="24000000"/>
    <n v="26723"/>
    <s v="A-02-02-02-008-003"/>
    <s v="Celebrado"/>
    <s v="En ejecución"/>
    <m/>
    <s v="CO-096-2023"/>
    <s v="Marzo"/>
    <d v="2023-03-14T00:00:00"/>
    <s v="Prestación de Servicios Profesionales "/>
    <m/>
    <s v="Nivel Central"/>
    <s v="Bogotá D.C."/>
    <s v="AZUCENA PINZON RODRIGUEZ"/>
    <n v="51727720"/>
    <s v="-"/>
    <s v="BACHILLER ACADÉMICO"/>
    <s v="NO"/>
    <s v="No es mypime"/>
    <s v="N/A"/>
    <d v="1964-08-04T00:00:00"/>
    <e v="#REF!"/>
    <n v="56723"/>
    <d v="2023-03-16T00:00:00"/>
    <n v="24000000"/>
    <m/>
    <m/>
    <m/>
    <n v="24000000"/>
    <s v="Si "/>
    <d v="2023-03-16T00:00:00"/>
    <s v="2 CUMPLIMIENTO"/>
    <d v="2023-03-17T00:00:00"/>
    <d v="2023-10-17T00:00:00"/>
    <n v="214"/>
    <s v="ROSA MARÍA MARTÍNEZ GONZÁLEZ"/>
    <n v="51832657"/>
    <m/>
    <m/>
    <m/>
    <m/>
    <m/>
    <m/>
    <m/>
    <m/>
    <e v="#REF!"/>
    <m/>
    <m/>
    <m/>
    <m/>
    <m/>
    <m/>
    <m/>
    <m/>
    <m/>
    <n v="214"/>
    <m/>
    <m/>
  </r>
  <r>
    <s v="UNIDAD ADMINISTRATIVA ESPECIAL MIGRACIÓN COLOMBIA"/>
    <s v="900477235-6"/>
    <s v="Secop II"/>
    <n v="191"/>
    <s v="Dayanna Prieto Villalba"/>
    <s v="20236231408000010E"/>
    <s v="SIE-006-2023-73SYF"/>
    <x v="2"/>
    <x v="38"/>
    <s v="Subasta Inversa"/>
    <s v="Prestación de Servicios Profesionales "/>
    <x v="0"/>
    <s v="SERVICIO DE IMPRESIÓN, FOTOCOPIADO Y ESCÁNER DE DOCUMENTOS, MEDIANTE EL SISTEMA DE LA FIGURA DE OUTSOURCING, DE ACUERDO CON EL CUADRO DE CANTIDADES DE LAS ESPECIFICACIONES TÉCNICAS EN LAS SEDES PREVISTAS EN LA UNIDAD ADMINISTRATIVA ESPECIAL DE MIGRACIÓN COLOMBIA"/>
    <s v="82121500;82121503;82121701;82121702;80161801 "/>
    <s v="Impresión - Impresión digital - Servicios de copias en blanco y negro o de cotejo - Servicios de copias a color o de cotejo - Servicio de alquiler o leasing de fotocopiadoras"/>
    <n v="70000000"/>
    <n v="70000000"/>
    <n v="20723"/>
    <s v="A-02-02-02-008-009"/>
    <s v="En trámite"/>
    <s v="N/A"/>
    <m/>
    <m/>
    <m/>
    <m/>
    <m/>
    <m/>
    <m/>
    <m/>
    <m/>
    <m/>
    <m/>
    <m/>
    <m/>
    <m/>
    <m/>
    <m/>
    <e v="#REF!"/>
    <m/>
    <m/>
    <m/>
    <m/>
    <m/>
    <m/>
    <m/>
    <m/>
    <m/>
    <m/>
    <m/>
    <m/>
    <n v="0"/>
    <m/>
    <m/>
    <m/>
    <m/>
    <m/>
    <m/>
    <m/>
    <m/>
    <m/>
    <m/>
    <m/>
    <m/>
    <m/>
    <m/>
    <m/>
    <m/>
    <m/>
    <m/>
    <m/>
    <m/>
    <n v="0"/>
    <m/>
    <m/>
  </r>
  <r>
    <s v="UNIDAD ADMINISTRATIVA ESPECIAL MIGRACIÓN COLOMBIA"/>
    <s v="900477235-6"/>
    <s v="Secop II"/>
    <n v="126"/>
    <s v="Dayanna Prieto Villalba"/>
    <s v="20236231408000009E"/>
    <s v="SIE-007-2023-8SYF"/>
    <x v="2"/>
    <x v="39"/>
    <s v="Subasta Inversa"/>
    <s v="Suministro"/>
    <x v="0"/>
    <s v="SUMINISTRO DE LLANTAS A NIVEL NACIONAL PARA EL PARQUE AUTOMOTOR DE LA UNIDAD ADMINISTRATIVA ESPECIAL MIGRACIÓN COLOMBIA"/>
    <s v="25172504;25172512"/>
    <s v="Llantas para automóviles o camionetas - Llanta de motocicleta"/>
    <n v="75000000"/>
    <n v="75000000"/>
    <n v="25523"/>
    <s v="A-02-02-01-003-006"/>
    <s v="En trámite"/>
    <s v="N/A"/>
    <m/>
    <m/>
    <m/>
    <m/>
    <m/>
    <m/>
    <m/>
    <m/>
    <m/>
    <m/>
    <m/>
    <m/>
    <m/>
    <m/>
    <m/>
    <m/>
    <e v="#REF!"/>
    <m/>
    <m/>
    <m/>
    <m/>
    <m/>
    <m/>
    <m/>
    <m/>
    <m/>
    <m/>
    <m/>
    <m/>
    <n v="0"/>
    <m/>
    <m/>
    <m/>
    <m/>
    <m/>
    <m/>
    <m/>
    <m/>
    <m/>
    <m/>
    <m/>
    <m/>
    <m/>
    <m/>
    <m/>
    <m/>
    <m/>
    <m/>
    <m/>
    <m/>
    <m/>
    <m/>
    <m/>
  </r>
  <r>
    <s v="UNIDAD ADMINISTRATIVA ESPECIAL MIGRACIÓN COLOMBIA"/>
    <s v="900477235-6"/>
    <s v="Secop II"/>
    <n v="258"/>
    <s v="Dayanna Prieto Villalba"/>
    <s v="20236231408000024E"/>
    <s v="SIE-009-2023-19TH"/>
    <x v="2"/>
    <x v="31"/>
    <s v="Subasta Inversa"/>
    <s v="Compraventa"/>
    <x v="24"/>
    <s v="CONTRATAR LA ADQUISICIÓN DE SILLAS PARA LOS FUNCIONARIOS DE MIGRACIÓN COLOMBIA "/>
    <s v="56101522;56112104"/>
    <s v="Sillas de brazos - Sillas para ejecutivos"/>
    <n v="110000000"/>
    <n v="110000000"/>
    <n v="29923"/>
    <s v="A-02-01-01-003-008"/>
    <s v="En trámite"/>
    <s v="N/A"/>
    <m/>
    <m/>
    <m/>
    <m/>
    <m/>
    <m/>
    <m/>
    <m/>
    <m/>
    <m/>
    <m/>
    <m/>
    <m/>
    <m/>
    <m/>
    <m/>
    <e v="#REF!"/>
    <m/>
    <m/>
    <m/>
    <m/>
    <m/>
    <m/>
    <m/>
    <m/>
    <m/>
    <m/>
    <m/>
    <m/>
    <n v="0"/>
    <m/>
    <m/>
    <m/>
    <m/>
    <m/>
    <m/>
    <m/>
    <m/>
    <m/>
    <m/>
    <m/>
    <m/>
    <m/>
    <m/>
    <m/>
    <m/>
    <m/>
    <m/>
    <m/>
    <m/>
    <m/>
    <m/>
    <m/>
  </r>
  <r>
    <s v="UNIDAD ADMINISTRATIVA ESPECIAL MIGRACIÓN COLOMBIA"/>
    <s v="900477235-6"/>
    <s v="Secop II"/>
    <n v="276"/>
    <s v="Dayanna Prieto Villalba"/>
    <s v="20236231407000007E"/>
    <s v="SAMC-003-2023-SYF"/>
    <x v="2"/>
    <x v="30"/>
    <s v="Selección abreviada "/>
    <s v=" menor cuantía"/>
    <x v="0"/>
    <s v="CONTRATAR A TODO COSTO, INCLUYENDO MATERIALES Y MANO DE OBRA, LA ADECUACIÓN DEL PCM SAN MIGUEL REGIONAL NARIÑO"/>
    <s v="72101500;72102900;72121100;81101500"/>
    <s v="Servicios de apoyo para la construcción - Servicios de mantenimiento y reparación de instalaciones - Servicios de construcción de edificios comerciales y de oficina - Ingeniería civil y arquitectura"/>
    <n v="100000000"/>
    <n v="100000000"/>
    <n v="26323"/>
    <s v="C-1103-1002-2-0-1103001-02"/>
    <s v="En trámite"/>
    <s v="N/A"/>
    <m/>
    <m/>
    <m/>
    <m/>
    <m/>
    <m/>
    <m/>
    <m/>
    <m/>
    <m/>
    <m/>
    <m/>
    <m/>
    <m/>
    <m/>
    <m/>
    <e v="#REF!"/>
    <m/>
    <m/>
    <m/>
    <m/>
    <m/>
    <m/>
    <m/>
    <m/>
    <m/>
    <m/>
    <m/>
    <m/>
    <n v="0"/>
    <m/>
    <m/>
    <m/>
    <m/>
    <m/>
    <m/>
    <m/>
    <m/>
    <m/>
    <m/>
    <m/>
    <m/>
    <m/>
    <m/>
    <m/>
    <m/>
    <m/>
    <m/>
    <m/>
    <m/>
    <m/>
    <m/>
    <m/>
  </r>
  <r>
    <s v="UNIDAD ADMINISTRATIVA ESPECIAL MIGRACIÓN COLOMBIA"/>
    <s v="900477235-6"/>
    <s v="Secop II"/>
    <n v="104"/>
    <s v="Diana Esperanza Durán Garcia "/>
    <s v="20233001413000006E"/>
    <s v="PCD-095-2023-66TEC"/>
    <x v="2"/>
    <x v="40"/>
    <s v="Contratación Directa"/>
    <s v="Prestación de Servicios de Apoyo a la Gestión"/>
    <x v="15"/>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123"/>
    <s v="C-1199-1002-10-0-1199001-02 "/>
    <s v="Celebrado"/>
    <s v="En ejecución"/>
    <s v="N/A"/>
    <s v="CO-092-2023"/>
    <s v="Marzo"/>
    <d v="2023-03-09T00:00:00"/>
    <s v="Prestación de Servicios de Apoyo a la Gestión"/>
    <m/>
    <s v="Oriente"/>
    <s v="Cúcuta - Norte de Santander"/>
    <s v="MADELEYNE TORO SANCHEZ"/>
    <n v="1093799482"/>
    <s v="N/A"/>
    <s v="Tec. Analisis y Des. De Sistemas de Inf."/>
    <m/>
    <m/>
    <m/>
    <d v="1999-05-16T00:00:00"/>
    <e v="#REF!"/>
    <n v="53823"/>
    <d v="2023-03-10T00:00:00"/>
    <n v="25000000"/>
    <m/>
    <m/>
    <m/>
    <n v="25000000"/>
    <s v="si"/>
    <d v="2023-03-15T00:00:00"/>
    <s v="2 CUMPLIMIENTO"/>
    <d v="2023-03-16T00:00:00"/>
    <d v="2023-12-31T00:00:00"/>
    <n v="290"/>
    <s v="EUGENIO PARADA RAFAEL DARIO"/>
    <n v="88151663"/>
    <m/>
    <m/>
    <m/>
    <m/>
    <m/>
    <m/>
    <m/>
    <m/>
    <e v="#REF!"/>
    <m/>
    <m/>
    <m/>
    <m/>
    <m/>
    <m/>
    <m/>
    <m/>
    <m/>
    <n v="290"/>
    <m/>
    <m/>
  </r>
  <r>
    <s v="UNIDAD ADMINISTRATIVA ESPECIAL MIGRACIÓN COLOMBIA"/>
    <s v="900477235-6"/>
    <s v="Secop II"/>
    <n v="105"/>
    <s v="Diana Esperanza Durán Garcia "/>
    <s v="20233001413000007E"/>
    <s v="PCD-096-2023-67TEC"/>
    <x v="2"/>
    <x v="40"/>
    <s v="Contratación Directa"/>
    <s v="Prestación de Servicios de Apoyo a la Gestión"/>
    <x v="15"/>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023"/>
    <s v="C-1199-1002-10-0-1199001-02"/>
    <s v="Celebrado"/>
    <s v="En ejecución"/>
    <s v="N/A"/>
    <s v="CO-093-2023"/>
    <s v="Marzo"/>
    <d v="2023-03-09T00:00:00"/>
    <s v="Prestación de Servicios de Apoyo a la Gestión"/>
    <m/>
    <s v="Oriente"/>
    <s v="Cúcuta - Norte de Santander"/>
    <s v="ALIRIO ARMANDO AREVALO MARTINEZ"/>
    <n v="1093767483"/>
    <s v="N/A"/>
    <s v="Tec. En Gestión Empresarial"/>
    <m/>
    <m/>
    <m/>
    <d v="1993-04-15T00:00:00"/>
    <e v="#REF!"/>
    <n v="53723"/>
    <d v="2023-03-10T00:00:00"/>
    <n v="25000000"/>
    <m/>
    <m/>
    <m/>
    <n v="25000000"/>
    <s v="si"/>
    <d v="2023-03-09T00:00:00"/>
    <s v="2 CUMPLIMIENTO"/>
    <d v="2023-03-13T00:00:00"/>
    <d v="2023-12-31T00:00:00"/>
    <n v="293"/>
    <s v="EUGENIO PARADA RAFAEL DARIO"/>
    <n v="88151663"/>
    <m/>
    <m/>
    <m/>
    <m/>
    <m/>
    <m/>
    <m/>
    <m/>
    <e v="#REF!"/>
    <m/>
    <m/>
    <m/>
    <m/>
    <m/>
    <m/>
    <m/>
    <m/>
    <m/>
    <n v="293"/>
    <m/>
    <m/>
  </r>
  <r>
    <s v="UNIDAD ADMINISTRATIVA ESPECIAL MIGRACIÓN COLOMBIA"/>
    <s v="900477235-6"/>
    <s v="Secop II"/>
    <n v="106"/>
    <s v="Diana Esperanza Durán Garcia "/>
    <s v="20233001413000008E"/>
    <s v="PCD-097-2023-68TEC"/>
    <x v="2"/>
    <x v="40"/>
    <s v="Contratación Directa"/>
    <s v="Prestación de Servicios de Apoyo a la Gestión"/>
    <x v="15"/>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923"/>
    <s v="C-1199-1002-10-0-1199001-02 "/>
    <s v="Celebrado"/>
    <s v="En ejecución"/>
    <s v="N/A"/>
    <s v="CO-094-2023"/>
    <s v="Marzo"/>
    <d v="2023-03-08T00:00:00"/>
    <s v="Prestación de Servicios de Apoyo a la Gestión"/>
    <m/>
    <s v="Oriente"/>
    <s v="Cúcuta - Norte de Santander"/>
    <s v="YASMIN ROCIO ESCANDON CRISTANCHO"/>
    <n v="1005000669"/>
    <s v="N/A"/>
    <s v="Tec. En Gestión Adm."/>
    <m/>
    <m/>
    <m/>
    <d v="2001-02-08T00:00:00"/>
    <e v="#REF!"/>
    <n v="52423"/>
    <d v="2023-03-09T00:00:00"/>
    <n v="25000000"/>
    <m/>
    <m/>
    <m/>
    <n v="25000000"/>
    <s v="si"/>
    <d v="2023-03-15T00:00:00"/>
    <s v="2 CUMPLIMIENTO"/>
    <d v="2023-03-16T00:00:00"/>
    <d v="2023-12-31T00:00:00"/>
    <n v="290"/>
    <s v="EUGENIO PARADA RAFAEL DARIO"/>
    <n v="88151663"/>
    <m/>
    <m/>
    <m/>
    <m/>
    <m/>
    <m/>
    <m/>
    <m/>
    <e v="#REF!"/>
    <m/>
    <m/>
    <m/>
    <m/>
    <m/>
    <m/>
    <m/>
    <m/>
    <m/>
    <n v="290"/>
    <m/>
    <m/>
  </r>
  <r>
    <s v="UNIDAD ADMINISTRATIVA ESPECIAL MIGRACIÓN COLOMBIA"/>
    <s v="900477235-6"/>
    <s v="Secop II"/>
    <n v="107"/>
    <s v="Diana Esperanza Durán Garcia "/>
    <s v="20233001413000009E"/>
    <s v="PCD-098-2023-69TEC"/>
    <x v="2"/>
    <x v="40"/>
    <s v="Contratación Directa"/>
    <s v="Prestación de Servicios de Apoyo a la Gestión"/>
    <x v="15"/>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823"/>
    <s v="C-1199-1002-10-0-1199001-02 "/>
    <s v="Celebrado"/>
    <s v="En ejecución"/>
    <s v="N/A"/>
    <s v="CO-095-2023"/>
    <s v="Marzo"/>
    <d v="2023-03-09T00:00:00"/>
    <s v="Prestación de Servicios de Apoyo a la Gestión"/>
    <m/>
    <s v="Oriente"/>
    <s v="Cúcuta - Norte de Santander"/>
    <s v="SAMAEL NESIM TAVERA RUEDA"/>
    <n v="1090431962"/>
    <s v="N/A"/>
    <s v="Tec. Analisis y Des. De Sistemas de Inf."/>
    <m/>
    <m/>
    <m/>
    <d v="1991-03-23T00:00:00"/>
    <e v="#REF!"/>
    <n v="54823"/>
    <d v="2023-03-14T00:00:00"/>
    <n v="25000000"/>
    <m/>
    <m/>
    <m/>
    <n v="25000000"/>
    <s v="si"/>
    <d v="2023-03-13T00:00:00"/>
    <s v="2 CUMPLIMIENTO"/>
    <d v="2023-03-16T00:00:00"/>
    <d v="2023-12-31T00:00:00"/>
    <n v="290"/>
    <s v="EUGENIO PARADA RAFAEL DARIO"/>
    <n v="88151663"/>
    <m/>
    <m/>
    <m/>
    <m/>
    <m/>
    <m/>
    <m/>
    <m/>
    <e v="#REF!"/>
    <m/>
    <m/>
    <m/>
    <m/>
    <m/>
    <m/>
    <m/>
    <m/>
    <m/>
    <n v="290"/>
    <m/>
    <m/>
  </r>
  <r>
    <s v="UNIDAD ADMINISTRATIVA ESPECIAL MIGRACIÓN COLOMBIA"/>
    <s v="900477235-6"/>
    <s v="Secop II"/>
    <n v="255"/>
    <s v="Diana Esperanza Durán Garcia "/>
    <s v="20236231408000012E"/>
    <s v="SIE-004-2023"/>
    <x v="2"/>
    <x v="30"/>
    <s v="Selección abreviada "/>
    <s v="Subasta Inversa Electrónica"/>
    <x v="25"/>
    <s v="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
    <n v="84121804"/>
    <s v="Bonos emitidos por el sector privado"/>
    <n v="120000000"/>
    <n v="120000000"/>
    <n v="24923"/>
    <s v="A-02-02-01-002-008 "/>
    <s v="En trámite"/>
    <m/>
    <m/>
    <m/>
    <m/>
    <m/>
    <s v="Contrato de Suministro"/>
    <m/>
    <m/>
    <m/>
    <m/>
    <m/>
    <m/>
    <m/>
    <m/>
    <m/>
    <m/>
    <m/>
    <e v="#REF!"/>
    <m/>
    <m/>
    <m/>
    <m/>
    <m/>
    <m/>
    <m/>
    <m/>
    <m/>
    <m/>
    <m/>
    <m/>
    <n v="0"/>
    <m/>
    <m/>
    <m/>
    <m/>
    <m/>
    <m/>
    <m/>
    <m/>
    <m/>
    <m/>
    <e v="#REF!"/>
    <m/>
    <m/>
    <m/>
    <m/>
    <m/>
    <m/>
    <m/>
    <m/>
    <m/>
    <n v="0"/>
    <m/>
    <m/>
  </r>
  <r>
    <s v="UNIDAD ADMINISTRATIVA ESPECIAL MIGRACIÓN COLOMBIA"/>
    <s v="900477235-6"/>
    <s v="Secop II"/>
    <n v="152"/>
    <s v="Diana Esperanza Durán Garcia "/>
    <s v="20236231414000003E"/>
    <s v="PCD-104-2023-34SYF"/>
    <x v="2"/>
    <x v="34"/>
    <s v="Contratación Directa"/>
    <s v="Arrendamiento"/>
    <x v="18"/>
    <s v="Contratar el arrendamiento de un bien inmueble ubicado en urbanización mistares del Municipio de Cumbal, corregimiento de Chiles - Nariño con destino al funcionamiento del PCMT Chiles - Tufiño de Migración Colombia.  "/>
    <n v="80131502"/>
    <s v="Arrendamiento de Instalaciones comerciales o Industriales"/>
    <n v="16410000"/>
    <n v="14250000"/>
    <n v="25823"/>
    <s v="A-02-02-02-007-002 "/>
    <s v="Celebrado"/>
    <s v="En ejecución"/>
    <s v="N/A"/>
    <s v="CO-099-2023"/>
    <s v="Marzo"/>
    <d v="2023-03-16T00:00:00"/>
    <s v="Contrato de Arrendamiento"/>
    <m/>
    <s v="Nariño"/>
    <s v="Corregimiento de Chiles – Municipio de Cumbal "/>
    <s v="PARMÉNIDES IBARRA CÓRDOBA"/>
    <n v="98324134"/>
    <s v="N/A"/>
    <s v="N/A"/>
    <m/>
    <m/>
    <m/>
    <s v="N/A"/>
    <e v="#REF!"/>
    <n v="56923"/>
    <d v="2023-03-16T00:00:00"/>
    <n v="14250000"/>
    <m/>
    <m/>
    <m/>
    <n v="14250000"/>
    <s v="NO"/>
    <s v="N/A"/>
    <s v="N/A"/>
    <d v="2023-03-16T00:00:00"/>
    <d v="2023-12-31T00:00:00"/>
    <n v="290"/>
    <s v=" FIGUEROA RAMIREZ ANA MERCEDES"/>
    <n v="30738603"/>
    <m/>
    <m/>
    <m/>
    <m/>
    <m/>
    <m/>
    <m/>
    <m/>
    <e v="#REF!"/>
    <m/>
    <m/>
    <m/>
    <m/>
    <m/>
    <m/>
    <m/>
    <m/>
    <m/>
    <n v="290"/>
    <m/>
    <m/>
  </r>
  <r>
    <s v="UNIDAD ADMINISTRATIVA ESPECIAL MIGRACIÓN COLOMBIA"/>
    <s v="900477235-6"/>
    <s v="Secop II"/>
    <n v="145"/>
    <s v="Diana Esperanza Durán Garcia "/>
    <s v="20236231416000004E"/>
    <s v="PCD-108-2023-27SYF"/>
    <x v="2"/>
    <x v="41"/>
    <s v="Contratación Directa"/>
    <s v="Interadministrativo – Prestación de Servicios"/>
    <x v="13"/>
    <s v="Contratar la prestación de servicio de recolección, curso y entrega de correo en sus diferentes modalidades a nivel nacional e internacional y el suministro de personal para la gestión documental."/>
    <n v="78102203"/>
    <s v="Servicios postales de paqueteo y Courier."/>
    <n v="351000000"/>
    <n v="351000000"/>
    <n v="27823"/>
    <s v="A-02-02-02-006-008 "/>
    <s v="Celebrado"/>
    <s v="En ejecución"/>
    <s v="N/A"/>
    <s v="CO-107-2023"/>
    <s v="Marzo"/>
    <d v="2023-03-31T00:00:00"/>
    <s v="INTERADMINISTRATIVO"/>
    <m/>
    <s v="Nivel Central "/>
    <s v="Bogotá D.C."/>
    <s v="SERVICIOS POSTALES NACIONALES S.A.S"/>
    <n v="900062917"/>
    <n v="9"/>
    <s v="N/A"/>
    <m/>
    <s v="Grande"/>
    <m/>
    <s v="N/A"/>
    <e v="#REF!"/>
    <n v="64723"/>
    <d v="2023-04-03T00:00:00"/>
    <n v="351000000"/>
    <m/>
    <m/>
    <m/>
    <n v="351000000"/>
    <s v="NO"/>
    <s v="N/A"/>
    <s v="N/A"/>
    <d v="2023-04-03T00:00:00"/>
    <d v="2023-12-31T00:00:00"/>
    <n v="272"/>
    <s v="SERRANO BORNACELLY ILVIS PATRICIA"/>
    <n v="36551065"/>
    <m/>
    <m/>
    <m/>
    <m/>
    <m/>
    <m/>
    <m/>
    <m/>
    <e v="#REF!"/>
    <m/>
    <m/>
    <m/>
    <m/>
    <m/>
    <m/>
    <m/>
    <m/>
    <m/>
    <n v="272"/>
    <m/>
    <m/>
  </r>
  <r>
    <s v="UNIDAD ADMINISTRATIVA ESPECIAL MIGRACIÓN COLOMBIA"/>
    <s v="900477235-6"/>
    <s v="Secop II"/>
    <n v="208"/>
    <s v="Diana Esperanza Durán Garcia "/>
    <s v="20236211413000007E"/>
    <s v="PCD-111-2023-90SYF"/>
    <x v="2"/>
    <x v="32"/>
    <s v="Contratación Directa"/>
    <s v="Prestación de servicios Profesionales"/>
    <x v="18"/>
    <s v="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
    <s v="77102001 - 77101501"/>
    <s v="Servicios de certificación de cumplimiento de requisitos legales"/>
    <n v="30000000"/>
    <n v="30000000"/>
    <n v="28723"/>
    <s v="C-1103-1002-2-0-1103001-02 "/>
    <s v="Celebrado"/>
    <s v="En ejecución"/>
    <s v="N/A"/>
    <s v="CO-106-2023"/>
    <s v="Marzo"/>
    <d v="2023-03-28T00:00:00"/>
    <s v="Prestación de Servicios Profesionales "/>
    <m/>
    <s v="Nivel Central "/>
    <s v="Bogotá D.C."/>
    <s v="MARTHA ISABEL CONRADO LÓPEZ"/>
    <n v="52966252"/>
    <s v="N/A"/>
    <s v="Ing. Ambiental y Sanitaria"/>
    <m/>
    <m/>
    <m/>
    <d v="1983-11-07T00:00:00"/>
    <e v="#REF!"/>
    <n v="63123"/>
    <d v="2023-03-29T00:00:00"/>
    <n v="30000000"/>
    <m/>
    <m/>
    <m/>
    <n v="30000000"/>
    <s v="si"/>
    <d v="2023-03-31T00:00:00"/>
    <s v="2 CUMPLIMIENTO"/>
    <d v="2023-04-01T00:00:00"/>
    <d v="2023-12-31T00:00:00"/>
    <n v="274"/>
    <s v="PORRAS GARCIA JESUS ANDRES"/>
    <n v="79994053"/>
    <m/>
    <m/>
    <m/>
    <m/>
    <m/>
    <m/>
    <m/>
    <m/>
    <e v="#REF!"/>
    <m/>
    <m/>
    <m/>
    <m/>
    <m/>
    <m/>
    <m/>
    <m/>
    <m/>
    <n v="274"/>
    <m/>
    <m/>
  </r>
  <r>
    <s v="UNIDAD ADMINISTRATIVA ESPECIAL MIGRACIÓN COLOMBIA"/>
    <s v="900477235-6"/>
    <s v="Secop II"/>
    <n v="79"/>
    <s v="Diana Esperanza Durán Garcia "/>
    <s v="20236231408000016E"/>
    <s v="SIE-008-2023"/>
    <x v="2"/>
    <x v="31"/>
    <s v="Selección abreviada "/>
    <s v="Subasta Inversa Electrónica"/>
    <x v="26"/>
    <s v="Adquirir equipos de conectividad y la extensión de garantía de Smar Net del fabricante para los equipos Cisco de acuerdo con las especificaciones técnicas requeridas por la Unidad Administrativa Especial Migración Colombia."/>
    <s v="72103300; 81111800; 32151900; 43221700; 43221800; 43222600"/>
    <s v="Dispositivos de automatización de control de la conectividad"/>
    <n v="433440000"/>
    <n v="432832203"/>
    <n v="27523"/>
    <s v="C-1199-1002-10-0-1199001-02 "/>
    <s v="En trámite"/>
    <m/>
    <m/>
    <m/>
    <m/>
    <m/>
    <m/>
    <m/>
    <m/>
    <m/>
    <m/>
    <m/>
    <m/>
    <m/>
    <m/>
    <m/>
    <m/>
    <m/>
    <e v="#REF!"/>
    <m/>
    <m/>
    <m/>
    <m/>
    <m/>
    <m/>
    <m/>
    <m/>
    <m/>
    <m/>
    <m/>
    <m/>
    <n v="0"/>
    <m/>
    <m/>
    <m/>
    <m/>
    <m/>
    <m/>
    <m/>
    <m/>
    <m/>
    <m/>
    <m/>
    <m/>
    <m/>
    <m/>
    <m/>
    <m/>
    <m/>
    <m/>
    <m/>
    <m/>
    <m/>
    <m/>
    <m/>
  </r>
  <r>
    <s v="UNIDAD ADMINISTRATIVA ESPECIAL MIGRACIÓN COLOMBIA"/>
    <s v="900477235-6"/>
    <s v="Secop II"/>
    <n v="194"/>
    <s v="Diana Esperanza Durán Garcia "/>
    <s v="20236231407000015E"/>
    <s v="MC-009-2023"/>
    <x v="2"/>
    <x v="42"/>
    <s v="Mínima cuantía"/>
    <s v="Mínima Cuantía"/>
    <x v="18"/>
    <s v="Contratar el suministro de combustible parque automotor y plantas eléctricas Regional Amazonas."/>
    <s v="15101505; 15101506"/>
    <s v=" Combustible diésel - Gasolina corriente"/>
    <n v="25000000"/>
    <n v="18789570"/>
    <n v="31223"/>
    <s v="A-02-02-01-003-003 "/>
    <s v="En trámite"/>
    <m/>
    <m/>
    <m/>
    <m/>
    <m/>
    <m/>
    <m/>
    <m/>
    <m/>
    <m/>
    <m/>
    <m/>
    <m/>
    <m/>
    <m/>
    <m/>
    <m/>
    <e v="#REF!"/>
    <m/>
    <m/>
    <m/>
    <m/>
    <m/>
    <m/>
    <m/>
    <m/>
    <m/>
    <m/>
    <m/>
    <m/>
    <n v="0"/>
    <m/>
    <m/>
    <m/>
    <m/>
    <m/>
    <m/>
    <m/>
    <m/>
    <m/>
    <m/>
    <m/>
    <m/>
    <m/>
    <m/>
    <m/>
    <m/>
    <m/>
    <m/>
    <m/>
    <m/>
    <m/>
    <m/>
    <m/>
  </r>
  <r>
    <s v="UNIDAD ADMINISTRATIVA ESPECIAL MIGRACIÓN COLOMBIA"/>
    <s v="900477235-6"/>
    <s v="Secop II"/>
    <s v="252 "/>
    <s v="Diana Esperanza Durán Garcia "/>
    <s v="20236231416000005E"/>
    <s v="PCD-113-2023-13TH"/>
    <x v="2"/>
    <x v="31"/>
    <s v="Contratación Directa"/>
    <s v="Interadministrativo – Prestación de Servicios"/>
    <x v="27"/>
    <s v="Contratar la prestación de servicio de transporte aéreo de pasajeros en rutas operadas por SATENA y en las rutas nacionales e internacionales de otros operadores, para funcionarios y contratistas, así como para la atención de desplazamientos de deportados y/o expulsados."/>
    <n v="90121502"/>
    <s v="Agencias de Viajes"/>
    <n v="1036000000"/>
    <n v="1036000000"/>
    <n v="30523"/>
    <s v="A-02-02-02-006-004 - A-03-03-01-056"/>
    <s v="En trámite"/>
    <m/>
    <m/>
    <m/>
    <m/>
    <m/>
    <m/>
    <m/>
    <m/>
    <m/>
    <m/>
    <m/>
    <m/>
    <m/>
    <m/>
    <m/>
    <m/>
    <m/>
    <e v="#REF!"/>
    <m/>
    <m/>
    <m/>
    <m/>
    <m/>
    <m/>
    <m/>
    <m/>
    <m/>
    <m/>
    <m/>
    <m/>
    <n v="0"/>
    <m/>
    <m/>
    <m/>
    <m/>
    <m/>
    <m/>
    <m/>
    <m/>
    <m/>
    <m/>
    <m/>
    <m/>
    <m/>
    <m/>
    <m/>
    <m/>
    <m/>
    <m/>
    <m/>
    <m/>
    <m/>
    <m/>
    <m/>
  </r>
  <r>
    <s v="UNIDAD ADMINISTRATIVA ESPECIAL MIGRACIÓN COLOMBIA"/>
    <s v="900477235-6"/>
    <s v="Secop II"/>
    <n v="102"/>
    <s v="Cesar Augusto Mejia Carrillo"/>
    <s v="20233001413000004E"/>
    <s v="PCD-093-2023-64TEC"/>
    <x v="2"/>
    <x v="40"/>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223"/>
    <s v="C-1199-1002-10-0-1199001-02"/>
    <s v="Celebrado"/>
    <s v="En ejecución"/>
    <m/>
    <s v="CO-080-2023"/>
    <s v="Marzo"/>
    <d v="2023-03-08T00:00:00"/>
    <s v="Prestación de Servicios apoyo a la gestion"/>
    <m/>
    <s v="Regional Oriente"/>
    <s v="Cucuta"/>
    <s v="DIANA CAROLINA ORTIZ BELTRAN"/>
    <n v="1090401426"/>
    <m/>
    <s v="N/A"/>
    <s v="NO"/>
    <m/>
    <m/>
    <m/>
    <e v="#REF!"/>
    <n v="46523"/>
    <d v="2023-03-07T00:00:00"/>
    <n v="25000000"/>
    <m/>
    <m/>
    <m/>
    <n v="25000000"/>
    <s v="si"/>
    <d v="2023-03-08T00:00:00"/>
    <s v="2 CUMPLIMIENTO"/>
    <d v="2023-03-16T00:00:00"/>
    <d v="2023-12-31T00:00:00"/>
    <n v="290"/>
    <s v="RAFAEL DARIO EUGENIO PARADA"/>
    <n v="88151663"/>
    <m/>
    <m/>
    <m/>
    <m/>
    <m/>
    <m/>
    <m/>
    <m/>
    <n v="25000000"/>
    <m/>
    <m/>
    <m/>
    <m/>
    <m/>
    <m/>
    <m/>
    <m/>
    <m/>
    <n v="290"/>
    <m/>
    <m/>
  </r>
  <r>
    <s v="UNIDAD ADMINISTRATIVA ESPECIAL MIGRACIÓN COLOMBIA"/>
    <s v="900477235-6"/>
    <s v="Secop II"/>
    <n v="103"/>
    <s v="Cesar Augusto Mejia Carrillo"/>
    <s v="20233001413000005E"/>
    <s v="PCD-092-2023-65TEC"/>
    <x v="2"/>
    <x v="43"/>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323"/>
    <s v="C-1199-1002-10-0-1199001-02"/>
    <s v="Celebrado"/>
    <s v="En ejecución"/>
    <m/>
    <s v="CO-079-2023"/>
    <s v="Marzo"/>
    <d v="2023-03-09T00:00:00"/>
    <s v="Prestación de Servicios apoyo a la gestion"/>
    <m/>
    <s v="Regional Oriente"/>
    <s v="Cucuta"/>
    <s v="FRANCISCO JAVIER CASTELLANOS CARDENAS"/>
    <n v="1092349877"/>
    <m/>
    <s v="N/A"/>
    <s v="NO"/>
    <m/>
    <m/>
    <m/>
    <e v="#REF!"/>
    <n v="46923"/>
    <d v="2023-03-08T00:00:00"/>
    <n v="25000000"/>
    <m/>
    <m/>
    <m/>
    <n v="25000000"/>
    <s v="si"/>
    <d v="2023-03-10T00:00:00"/>
    <s v="2 CUMPLIMIENTO"/>
    <d v="2023-03-16T00:00:00"/>
    <d v="2023-12-31T00:00:00"/>
    <n v="290"/>
    <s v="RAFAEL DARIO EUGENIO PARADA"/>
    <n v="88151663"/>
    <m/>
    <m/>
    <m/>
    <m/>
    <m/>
    <m/>
    <m/>
    <m/>
    <n v="25000000"/>
    <m/>
    <m/>
    <m/>
    <m/>
    <m/>
    <m/>
    <m/>
    <m/>
    <m/>
    <n v="290"/>
    <m/>
    <m/>
  </r>
  <r>
    <s v="UNIDAD ADMINISTRATIVA ESPECIAL MIGRACIÓN COLOMBIA"/>
    <s v="900477235-6"/>
    <s v="Secop II"/>
    <n v="108"/>
    <s v="Cesar Augusto Mejia Carrillo"/>
    <s v="20233001413000010E"/>
    <s v="PCD-099-2023-70TEC"/>
    <x v="2"/>
    <x v="43"/>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723"/>
    <s v="C-1199-1002-10-0-1199001-02"/>
    <s v="Celebrado"/>
    <s v="En ejecución"/>
    <m/>
    <s v="CO-088-2023"/>
    <s v="Marzo"/>
    <d v="2023-03-10T00:00:00"/>
    <s v="Prestación de Servicios apoyo a la gestion"/>
    <m/>
    <s v="Regional Oriente"/>
    <s v="Cucuta"/>
    <s v="JESUS DAVID GUERRERO CONTRERAS"/>
    <n v="1093914971"/>
    <m/>
    <s v="N/A"/>
    <s v="NO"/>
    <m/>
    <m/>
    <m/>
    <e v="#REF!"/>
    <n v="47023"/>
    <d v="2023-03-08T00:00:00"/>
    <n v="25000000"/>
    <m/>
    <m/>
    <m/>
    <n v="25000000"/>
    <s v="si"/>
    <d v="2023-03-14T00:00:00"/>
    <s v="2 CUMPLIMIENTO"/>
    <d v="2023-03-16T00:00:00"/>
    <d v="2023-12-31T00:00:00"/>
    <n v="290"/>
    <s v="RAFAEL DARIO EUGENIO PARADA"/>
    <n v="88151663"/>
    <m/>
    <m/>
    <m/>
    <m/>
    <m/>
    <m/>
    <m/>
    <m/>
    <n v="25000000"/>
    <m/>
    <m/>
    <m/>
    <m/>
    <m/>
    <m/>
    <m/>
    <m/>
    <m/>
    <n v="290"/>
    <m/>
    <m/>
  </r>
  <r>
    <s v="UNIDAD ADMINISTRATIVA ESPECIAL MIGRACIÓN COLOMBIA"/>
    <s v="900477235-6"/>
    <s v="Secop II"/>
    <n v="109"/>
    <s v="Cesar Augusto Mejia Carrillo"/>
    <s v="20233001413000011E"/>
    <s v="PCD-100-2023-71TEC"/>
    <x v="2"/>
    <x v="44"/>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623"/>
    <s v="C-1199-1002-10-0-1199001-02"/>
    <s v="Celebrado"/>
    <s v="En ejecución"/>
    <m/>
    <s v="CO-089-2023"/>
    <s v="Marzo"/>
    <d v="2023-03-09T00:00:00"/>
    <s v="Prestación de Servicios apoyo a la gestion"/>
    <m/>
    <s v="Regional Oriente"/>
    <s v="Cucuta"/>
    <s v="MARIA CAMILA BLANCO AYALA"/>
    <n v="1090512871"/>
    <m/>
    <s v="N/A"/>
    <s v="NO"/>
    <m/>
    <m/>
    <m/>
    <e v="#REF!"/>
    <n v="47123"/>
    <d v="2023-03-08T00:00:00"/>
    <n v="25000000"/>
    <m/>
    <m/>
    <m/>
    <n v="25000000"/>
    <s v="si"/>
    <d v="2023-03-10T00:00:00"/>
    <s v="2 CUMPLIMIENTO"/>
    <d v="2023-03-16T00:00:00"/>
    <d v="2023-12-31T00:00:00"/>
    <n v="290"/>
    <s v="RAFAEL DARIO EUGENIO PARADA"/>
    <n v="88151663"/>
    <m/>
    <m/>
    <m/>
    <m/>
    <m/>
    <m/>
    <m/>
    <m/>
    <n v="25000000"/>
    <m/>
    <m/>
    <m/>
    <m/>
    <m/>
    <m/>
    <m/>
    <m/>
    <m/>
    <n v="290"/>
    <m/>
    <m/>
  </r>
  <r>
    <s v="UNIDAD ADMINISTRATIVA ESPECIAL MIGRACIÓN COLOMBIA"/>
    <s v="900477235-6"/>
    <s v="Secop II"/>
    <n v="110"/>
    <s v="Cesar Augusto Mejia Carrillo"/>
    <s v="20233001413000012E"/>
    <s v="PCD-101-2023-72TEC"/>
    <x v="2"/>
    <x v="43"/>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523"/>
    <s v="C-1199-1002-10-0-1199001-02"/>
    <s v="Celebrado"/>
    <s v="En ejecución"/>
    <m/>
    <s v="CO-090-2023"/>
    <s v="Marzo"/>
    <d v="2023-03-09T00:00:00"/>
    <s v="Prestación de Servicios apoyo a la gestion"/>
    <m/>
    <s v="Regional Oriente"/>
    <s v="Cucuta"/>
    <s v="JAVIER HERNANDO CASTELLANOS CONTRERAS"/>
    <n v="1090481286"/>
    <m/>
    <s v="N/A"/>
    <s v="NO"/>
    <m/>
    <m/>
    <m/>
    <e v="#REF!"/>
    <n v="47223"/>
    <d v="2023-03-08T00:00:00"/>
    <n v="25000000"/>
    <m/>
    <m/>
    <m/>
    <n v="25000000"/>
    <s v="si"/>
    <d v="2023-03-09T00:00:00"/>
    <s v="2 CUMPLIMIENTO"/>
    <d v="2023-03-15T00:00:00"/>
    <d v="2023-12-31T00:00:00"/>
    <n v="291"/>
    <s v="RAFAEL DARIO EUGENIO PARADA"/>
    <n v="88151663"/>
    <m/>
    <m/>
    <m/>
    <m/>
    <m/>
    <m/>
    <m/>
    <m/>
    <n v="25000000"/>
    <m/>
    <m/>
    <m/>
    <m/>
    <m/>
    <m/>
    <m/>
    <m/>
    <m/>
    <n v="291"/>
    <m/>
    <m/>
  </r>
  <r>
    <s v="UNIDAD ADMINISTRATIVA ESPECIAL MIGRACIÓN COLOMBIA"/>
    <s v="900477235-6"/>
    <s v="Secop II"/>
    <n v="99"/>
    <s v="Cesar Augusto Mejia Carrillo"/>
    <s v="20233001413000017E"/>
    <s v="PCD-087-2023-61TEC"/>
    <x v="2"/>
    <x v="34"/>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223"/>
    <s v="C-1199-1002-10-0-1199001-02"/>
    <s v="Celebrado"/>
    <s v="En ejecución"/>
    <m/>
    <s v="CO-076-2023"/>
    <s v="Marzo"/>
    <d v="2023-03-13T00:00:00"/>
    <s v="Prestación de Servicios Profesionales"/>
    <m/>
    <s v="Regional Oriente"/>
    <s v="Cucuta"/>
    <s v="ANDRÉS FELIPE REMOLINA OROSTEGUI"/>
    <n v="1101694114"/>
    <m/>
    <s v="N/A"/>
    <s v="NO"/>
    <m/>
    <m/>
    <m/>
    <e v="#REF!"/>
    <n v="52323"/>
    <d v="2023-03-09T00:00:00"/>
    <n v="30000000"/>
    <m/>
    <m/>
    <m/>
    <n v="30000000"/>
    <s v="si"/>
    <d v="2023-03-13T00:00:00"/>
    <s v="2 CUMPLIMIENTO"/>
    <d v="2023-03-15T00:00:00"/>
    <d v="2023-12-31T00:00:00"/>
    <n v="291"/>
    <s v="RAFAEL DARIO EUGENIO PARADA"/>
    <n v="88151663"/>
    <m/>
    <m/>
    <m/>
    <m/>
    <m/>
    <m/>
    <m/>
    <m/>
    <n v="30000000"/>
    <m/>
    <m/>
    <m/>
    <m/>
    <m/>
    <m/>
    <m/>
    <m/>
    <m/>
    <n v="291"/>
    <m/>
    <m/>
  </r>
  <r>
    <s v="UNIDAD ADMINISTRATIVA ESPECIAL MIGRACIÓN COLOMBIA"/>
    <s v="900477235-6"/>
    <s v="Secop II"/>
    <n v="100"/>
    <s v="Cesar Augusto Mejia Carrillo"/>
    <s v="20233001413000018E"/>
    <s v="PCD-090-2023-62TEC"/>
    <x v="2"/>
    <x v="34"/>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023"/>
    <s v="C-1199-1002-10-0-1199001-02"/>
    <s v="Celebrado"/>
    <s v="En ejecución"/>
    <m/>
    <s v="CO-077-2023"/>
    <s v="Marzo"/>
    <d v="2023-03-13T00:00:00"/>
    <s v="Prestación de Servicios Profesionales"/>
    <m/>
    <s v="Regional Oriente"/>
    <s v="Cucuta"/>
    <s v="VIVIANA PAOLA SÁNCHEZ CAMARGO"/>
    <n v="1090416279"/>
    <m/>
    <s v="N/A"/>
    <s v="NO"/>
    <m/>
    <m/>
    <m/>
    <e v="#REF!"/>
    <n v="52523"/>
    <d v="2023-03-09T00:00:00"/>
    <n v="30000000"/>
    <m/>
    <m/>
    <m/>
    <n v="30000000"/>
    <s v="si"/>
    <d v="2023-03-14T00:00:00"/>
    <s v="2 CUMPLIMIENTO"/>
    <d v="2023-03-16T00:00:00"/>
    <d v="2023-12-31T00:00:00"/>
    <n v="290"/>
    <s v="RAFAEL DARIO EUGENIO PARADA"/>
    <n v="88151663"/>
    <m/>
    <m/>
    <m/>
    <m/>
    <m/>
    <m/>
    <m/>
    <m/>
    <n v="30000000"/>
    <m/>
    <m/>
    <m/>
    <m/>
    <m/>
    <m/>
    <m/>
    <m/>
    <m/>
    <n v="290"/>
    <m/>
    <m/>
  </r>
  <r>
    <s v="UNIDAD ADMINISTRATIVA ESPECIAL MIGRACIÓN COLOMBIA"/>
    <s v="900477235-6"/>
    <s v="Secop II"/>
    <n v="101"/>
    <s v="Cesar Augusto Mejia Carrillo"/>
    <s v="20233001413000019E"/>
    <s v="PCD-091-2023-63TEC"/>
    <x v="2"/>
    <x v="34"/>
    <s v="Contratación Directa"/>
    <s v="Prestación de Servicios apoyo a la gestion"/>
    <x v="9"/>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123"/>
    <s v="C-1199-1002-10-0-1199001-02"/>
    <s v="Celebrado"/>
    <s v="cancelado"/>
    <m/>
    <s v="N/A"/>
    <s v="Marzo"/>
    <s v="N/A"/>
    <s v="Prestación de Servicios Profesionales"/>
    <m/>
    <s v="Regional Oriente"/>
    <s v="Cucuta"/>
    <s v="SHARON LIZBEHT ANAYA BAUTISTA"/>
    <n v="1090504513"/>
    <m/>
    <s v="N/A"/>
    <s v="NO"/>
    <m/>
    <m/>
    <m/>
    <e v="#REF!"/>
    <n v="52623"/>
    <d v="2023-03-09T00:00:00"/>
    <n v="30000000"/>
    <m/>
    <m/>
    <m/>
    <n v="30000000"/>
    <s v="si"/>
    <s v="N/A"/>
    <s v="N/A"/>
    <s v="N/A"/>
    <s v="N/A"/>
    <s v="N/A"/>
    <s v="RAFAEL DARIO EUGENIO PARADA"/>
    <n v="88151663"/>
    <m/>
    <m/>
    <m/>
    <m/>
    <m/>
    <m/>
    <m/>
    <m/>
    <n v="30000000"/>
    <m/>
    <m/>
    <m/>
    <m/>
    <m/>
    <m/>
    <m/>
    <m/>
    <m/>
    <s v="N/A"/>
    <m/>
    <m/>
  </r>
  <r>
    <s v="UNIDAD ADMINISTRATIVA ESPECIAL MIGRACIÓN COLOMBIA"/>
    <s v="900477235-6"/>
    <s v="Secop II"/>
    <n v="278"/>
    <s v="Cesar Augusto Mejia Carrillo"/>
    <s v="20236231407000010E"/>
    <s v="MC-006-2023"/>
    <x v="2"/>
    <x v="45"/>
    <s v="minima cuantia "/>
    <s v="aseo y cafeteria region 11"/>
    <x v="23"/>
    <s v="Contratar el servicio integral de aseo y cafetería Región 11: Sede 1: _x000a_CFSM Calle 100 Regional Andina, Sede 2: PCM Aeropuerto Internacional _x000a_El Dorado, Sede 3: Sede Nivel central Edificio Argos, sede 4: CB Normandía de la UAEMC"/>
    <s v="76111501-90101700"/>
    <s v="servicios de aseo y limpieza- restaurantes y catering"/>
    <n v="52000000"/>
    <n v="52000000"/>
    <n v="24623"/>
    <s v="A-02-02-02-006-003"/>
    <s v="Celebrado"/>
    <s v="En ejecución"/>
    <m/>
    <s v="AO-002-2023"/>
    <s v="Marzo"/>
    <d v="2023-03-16T00:00:00"/>
    <s v="minima cuantia  "/>
    <m/>
    <s v="Nivel Central"/>
    <s v="Bogotá D.C."/>
    <s v="LIMPIEZA INSTITUCIONAL LASU S.A.S."/>
    <s v="900427788-3"/>
    <m/>
    <s v="N/A"/>
    <s v="NO"/>
    <m/>
    <m/>
    <m/>
    <e v="#REF!"/>
    <n v="57223"/>
    <d v="2023-03-17T00:00:00"/>
    <n v="52000000"/>
    <m/>
    <m/>
    <m/>
    <n v="52000000"/>
    <s v="si"/>
    <d v="2023-03-15T00:00:00"/>
    <s v="2 CUMPLIMIENTO"/>
    <d v="2023-03-17T00:00:00"/>
    <d v="2023-04-17T00:00:00"/>
    <n v="30"/>
    <s v="Jesús Andrés Porras García "/>
    <n v="79994053"/>
    <m/>
    <m/>
    <m/>
    <m/>
    <m/>
    <m/>
    <m/>
    <m/>
    <n v="52000000"/>
    <m/>
    <m/>
    <m/>
    <m/>
    <m/>
    <m/>
    <m/>
    <m/>
    <m/>
    <n v="30"/>
    <m/>
    <m/>
  </r>
  <r>
    <s v="UNIDAD ADMINISTRATIVA ESPECIAL MIGRACIÓN COLOMBIA"/>
    <s v="900477235-6"/>
    <s v="Secop II"/>
    <n v="279"/>
    <s v="Cesar Augusto Mejia Carrillo"/>
    <s v="20236231407000009E"/>
    <s v="MC-007-2023"/>
    <x v="2"/>
    <x v="46"/>
    <s v="minima cuantia "/>
    <s v="aseo y cafeteria region 6"/>
    <x v="23"/>
    <s v="Contratar el servicio integral de aseo y cafetería Región 06: Sede 1: PCM Rumichaca;_x000a_ Sede 2: Pasto; Sede 3: PCM Tumaco; Sede 4: PCM_x000a_ Chiles; Sede 5: PCM San Miguel; Sede 6: PCM Mataje"/>
    <s v="76111501-90101700"/>
    <s v="servicios de aseo y limpieza- restaurantes y catering"/>
    <n v="52000000"/>
    <n v="52000000"/>
    <n v="24423"/>
    <s v="A-02-02-02-006-003"/>
    <s v="Celebrado"/>
    <s v="En ejecución"/>
    <m/>
    <s v="AO-003-2023"/>
    <s v="Marzo"/>
    <d v="2023-03-22T00:00:00"/>
    <s v="minima cuantia  "/>
    <m/>
    <s v="regional nariño"/>
    <s v="Pasto"/>
    <s v="KIOS S.A.S."/>
    <s v="900.562.598-8"/>
    <m/>
    <s v="N/A"/>
    <s v="NO"/>
    <m/>
    <m/>
    <m/>
    <e v="#REF!"/>
    <n v="59523"/>
    <d v="2023-03-23T00:00:00"/>
    <n v="52000000"/>
    <m/>
    <m/>
    <m/>
    <n v="52000000"/>
    <s v="si"/>
    <d v="2023-03-24T00:00:00"/>
    <s v="2 CUMPLIMIENTO"/>
    <d v="2023-03-24T00:00:00"/>
    <d v="2023-04-24T00:00:00"/>
    <n v="30"/>
    <s v="Ana Mercedez Figeroa"/>
    <n v="30738603"/>
    <m/>
    <m/>
    <m/>
    <m/>
    <m/>
    <m/>
    <m/>
    <m/>
    <n v="52000000"/>
    <m/>
    <m/>
    <m/>
    <m/>
    <m/>
    <m/>
    <m/>
    <m/>
    <m/>
    <n v="30"/>
    <m/>
    <m/>
  </r>
  <r>
    <s v="UNIDAD ADMINISTRATIVA ESPECIAL MIGRACIÓN COLOMBIA"/>
    <s v="900477235-6"/>
    <s v="Secop II"/>
    <n v="117"/>
    <s v="Cesar Augusto Mejia Carrillo"/>
    <s v="20236001413000005E"/>
    <s v="PCD-109-2023-3SG"/>
    <x v="2"/>
    <x v="47"/>
    <s v="Contratación Directa"/>
    <s v="Prestación de Servicios Profesionales "/>
    <x v="7"/>
    <s v="Prestación de servicios profesionales especializados _x000a_con autonomía técnica y administrativa, para el apoyo a la gestión de la Secretaría General en el seguimiento administrativo y financiero de la contratación, en especial lo relacionado con el proyecto de tecnología."/>
    <n v="80161504"/>
    <s v="Servicios de gestión y servicios profesionales de empresa, y Servicios administrativos"/>
    <n v="95000000"/>
    <n v="95000000"/>
    <n v="27923"/>
    <s v="C-1199-1002-10-0-1199001-02"/>
    <s v="Celebrado"/>
    <s v="En ejecución"/>
    <m/>
    <s v="CO-101-2023"/>
    <s v="Marzo"/>
    <d v="2023-03-17T00:00:00"/>
    <s v="Prestación de Servicios Profesionales"/>
    <m/>
    <s v="Nivel Central"/>
    <s v="Bogotá D.C."/>
    <s v="CARLOS VLADIMIR COBO RAMIREZ"/>
    <n v="19411933"/>
    <m/>
    <s v="N/A"/>
    <s v="NO"/>
    <m/>
    <m/>
    <m/>
    <e v="#REF!"/>
    <n v="57523"/>
    <d v="2023-03-17T00:00:00"/>
    <n v="95000000"/>
    <m/>
    <m/>
    <m/>
    <n v="95000000"/>
    <s v="si"/>
    <d v="2023-03-17T00:00:00"/>
    <s v="2 CUMPLIMIENTO"/>
    <d v="2023-03-21T00:00:00"/>
    <d v="2023-12-31T00:00:00"/>
    <n v="285"/>
    <s v="RIGOBERTO NIÑO CORREDOR"/>
    <n v="79321317"/>
    <m/>
    <m/>
    <m/>
    <m/>
    <m/>
    <m/>
    <m/>
    <m/>
    <n v="95000000"/>
    <m/>
    <m/>
    <m/>
    <m/>
    <m/>
    <m/>
    <m/>
    <m/>
    <m/>
    <n v="285"/>
    <m/>
    <m/>
  </r>
  <r>
    <s v="UNIDAD ADMINISTRATIVA ESPECIAL MIGRACIÓN COLOMBIA"/>
    <s v="900477235-6"/>
    <s v="Secop II"/>
    <n v="61"/>
    <s v="Cesar Augusto Mejia Carrillo"/>
    <s v="20232501413000024E"/>
    <s v="PCD-110-2023-17TEC"/>
    <x v="2"/>
    <x v="41"/>
    <s v="Contratación Directa"/>
    <s v="Prestación de Servicios Profesionales "/>
    <x v="9"/>
    <s v="CONTRATAR LA PRESTACIÓN DE LOS SERVICIOS PROFESIONALES PARA APOYAR LA GESTIÓN _x000a_DE LA OFICINA DE TECNOLOGÍA DE LA INFORMACIÓN DE _x000a_MIGRACIÓN COLOMBIA, EN LAS ACTIVIDADES PROPIAS DEL DESARROLLO DE APLICACIONES EN LENGUAJE .NET"/>
    <s v="801116-811115-811120"/>
    <s v="Servicios de gestion  Servicios Profesionales de Empresa y Servicios Administrativos - Servicios basados en Ingeniería Investigación y Tecnología -Servicios basados en Ingeniería Investigación y Tecnología"/>
    <n v="76000000"/>
    <n v="76000000"/>
    <n v="27623"/>
    <s v="C-1199-1002-10-0-1199001-02"/>
    <s v="Celebrado"/>
    <s v="En ejecución"/>
    <m/>
    <s v="CO-102-2023"/>
    <s v="Marzo"/>
    <d v="2023-03-22T00:00:00"/>
    <s v="Prestación de Servicios Profesionales"/>
    <m/>
    <s v="Nivel Central"/>
    <s v="Bogotá D.C."/>
    <s v="WILMAR ALDEMAR CABEZAS PISCO"/>
    <n v="86062223"/>
    <m/>
    <s v="N/A"/>
    <s v="NO"/>
    <m/>
    <m/>
    <m/>
    <e v="#REF!"/>
    <n v="59723"/>
    <d v="2023-03-23T00:00:00"/>
    <n v="76000000"/>
    <m/>
    <m/>
    <m/>
    <n v="76000000"/>
    <s v="si"/>
    <d v="2023-03-22T00:00:00"/>
    <s v="2 CUMPLIMIENTO"/>
    <d v="2023-03-17T00:00:00"/>
    <d v="2023-12-31T00:00:00"/>
    <n v="289"/>
    <s v="DIEGO EMILIO OJEDA MONCAYO"/>
    <n v="19498970"/>
    <m/>
    <m/>
    <m/>
    <m/>
    <m/>
    <m/>
    <m/>
    <m/>
    <n v="76000000"/>
    <m/>
    <m/>
    <m/>
    <m/>
    <m/>
    <m/>
    <m/>
    <m/>
    <m/>
    <n v="289"/>
    <m/>
    <m/>
  </r>
  <r>
    <s v="UNIDAD ADMINISTRATIVA ESPECIAL MIGRACIÓN COLOMBIA"/>
    <s v="900477235-6"/>
    <s v="TVEC"/>
    <n v="122"/>
    <s v="Cesar Augusto Mejia Carrillo"/>
    <s v="20236231410000005E"/>
    <n v="180076"/>
    <x v="2"/>
    <x v="41"/>
    <s v="minima cuantia-grandes superficies"/>
    <s v="compra articulos de papeleria y archivo"/>
    <x v="0"/>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 106509-2023"/>
    <s v="Marzo"/>
    <d v="2023-03-21T00:00:00"/>
    <s v="minima cuantia grandes superficies"/>
    <m/>
    <s v="Nivel Central"/>
    <s v="Bogotá D.C."/>
    <s v="CENCOSUD COLOMBIA S.A."/>
    <n v="900155107"/>
    <m/>
    <s v="N/A"/>
    <s v="NO"/>
    <m/>
    <m/>
    <m/>
    <e v="#REF!"/>
    <n v="60823"/>
    <d v="2023-03-24T00:00:00"/>
    <n v="4335800"/>
    <m/>
    <m/>
    <m/>
    <n v="4335800"/>
    <s v="NO"/>
    <s v="N/A"/>
    <s v="N/A"/>
    <d v="2023-03-21T00:00:00"/>
    <d v="2023-06-17T00:00:00"/>
    <n v="88"/>
    <s v="Luz Elena Morales Alfonso"/>
    <n v="40029680"/>
    <m/>
    <m/>
    <m/>
    <m/>
    <m/>
    <m/>
    <m/>
    <m/>
    <n v="4335800"/>
    <m/>
    <m/>
    <m/>
    <m/>
    <m/>
    <m/>
    <m/>
    <m/>
    <m/>
    <n v="88"/>
    <m/>
    <m/>
  </r>
  <r>
    <s v="UNIDAD ADMINISTRATIVA ESPECIAL MIGRACIÓN COLOMBIA"/>
    <s v="900477235-6"/>
    <s v="TVEC"/>
    <n v="122"/>
    <s v="Cesar Augusto Mejia Carrillo"/>
    <s v="20236231410000006E"/>
    <n v="182971"/>
    <x v="2"/>
    <x v="41"/>
    <s v="minima cuantia-grandes superficies"/>
    <s v="compra articulos de papeleria y archivo"/>
    <x v="0"/>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 -106488-2023"/>
    <s v="Marzo"/>
    <d v="2023-03-21T00:00:00"/>
    <s v="minima cuantia grandes superficies"/>
    <m/>
    <s v="Nivel Central"/>
    <s v="Bogotá D.C."/>
    <s v="FERRICENTROS"/>
    <s v="800237412-1"/>
    <m/>
    <s v="N/A"/>
    <s v="NO"/>
    <m/>
    <m/>
    <m/>
    <e v="#REF!"/>
    <n v="60923"/>
    <d v="2023-03-24T00:00:00"/>
    <n v="6936000"/>
    <m/>
    <m/>
    <m/>
    <n v="6936000"/>
    <s v="NO"/>
    <s v="N/A"/>
    <s v="N/A"/>
    <d v="2023-03-21T00:00:00"/>
    <d v="2023-06-17T00:00:00"/>
    <n v="88"/>
    <s v="Luz Elena Morales Alfonso"/>
    <n v="40029680"/>
    <m/>
    <m/>
    <m/>
    <m/>
    <m/>
    <m/>
    <m/>
    <m/>
    <n v="6936000"/>
    <m/>
    <m/>
    <m/>
    <m/>
    <m/>
    <m/>
    <m/>
    <m/>
    <m/>
    <n v="88"/>
    <m/>
    <m/>
  </r>
  <r>
    <s v="UNIDAD ADMINISTRATIVA ESPECIAL MIGRACIÓN COLOMBIA"/>
    <s v="900477235-6"/>
    <s v="TVEC"/>
    <n v="122"/>
    <s v="Cesar Augusto Mejia Carrillo"/>
    <s v="20236231410000007E"/>
    <n v="182978"/>
    <x v="2"/>
    <x v="46"/>
    <s v="minima cuantia-grandes superficies"/>
    <s v="compra articulos de papeleria y archivo"/>
    <x v="0"/>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2-2023"/>
    <s v="Marzo"/>
    <d v="2023-03-23T00:00:00"/>
    <s v="minima cuantia grandes superficies"/>
    <m/>
    <s v="Nivel Central"/>
    <s v="Bogotá D.C."/>
    <s v="PANAMERICANA LIBRERÍA Y PAPELERÍA S.A."/>
    <s v="830037946-3"/>
    <m/>
    <s v="N/A"/>
    <s v="NO"/>
    <m/>
    <m/>
    <m/>
    <e v="#REF!"/>
    <n v="61023"/>
    <d v="2023-03-24T00:00:00"/>
    <n v="2660583"/>
    <m/>
    <m/>
    <m/>
    <n v="2660583"/>
    <s v="NO"/>
    <s v="N/A"/>
    <s v="N/A"/>
    <d v="2023-03-23T00:00:00"/>
    <d v="2023-06-21T00:00:00"/>
    <n v="90"/>
    <s v="Luz Elena Morales Alfonso"/>
    <n v="40029680"/>
    <m/>
    <m/>
    <m/>
    <m/>
    <m/>
    <m/>
    <m/>
    <m/>
    <n v="2660583"/>
    <m/>
    <m/>
    <m/>
    <m/>
    <m/>
    <m/>
    <m/>
    <m/>
    <m/>
    <n v="90"/>
    <m/>
    <m/>
  </r>
  <r>
    <s v="UNIDAD ADMINISTRATIVA ESPECIAL MIGRACIÓN COLOMBIA"/>
    <s v="900477235-6"/>
    <s v="TVEC"/>
    <n v="122"/>
    <s v="Cesar Augusto Mejia Carrillo"/>
    <s v="20236231410000004E"/>
    <n v="182996"/>
    <x v="2"/>
    <x v="39"/>
    <s v="minima cuantia-grandes superficies"/>
    <s v="compra articulos de papeleria y archivo"/>
    <x v="0"/>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792-2023"/>
    <s v="Marzo"/>
    <d v="2023-03-24T00:00:00"/>
    <s v="minima cuantia grandes superficies"/>
    <m/>
    <s v="Nivel Central"/>
    <s v="Bogotá D.C."/>
    <s v="COLSUBSIDIO"/>
    <s v="860007336-1"/>
    <m/>
    <s v="N/A"/>
    <s v="NO"/>
    <m/>
    <m/>
    <m/>
    <e v="#REF!"/>
    <n v="61523"/>
    <d v="2023-03-27T00:00:00"/>
    <n v="24889910"/>
    <m/>
    <m/>
    <m/>
    <n v="24889910"/>
    <s v="NO"/>
    <s v="N/A"/>
    <s v="N/A"/>
    <d v="2023-03-24T00:00:00"/>
    <d v="2023-06-22T00:00:00"/>
    <n v="90"/>
    <s v="Luz Elena Morales Alfonso"/>
    <n v="40029680"/>
    <m/>
    <m/>
    <m/>
    <m/>
    <m/>
    <m/>
    <m/>
    <m/>
    <n v="24889910"/>
    <m/>
    <m/>
    <m/>
    <m/>
    <m/>
    <m/>
    <m/>
    <m/>
    <m/>
    <n v="90"/>
    <m/>
    <m/>
  </r>
  <r>
    <s v="UNIDAD ADMINISTRATIVA ESPECIAL MIGRACIÓN COLOMBIA"/>
    <s v="900477235-6"/>
    <s v="TVEC"/>
    <n v="122"/>
    <s v="Cesar Augusto Mejia Carrillo"/>
    <s v="20236231410000009E"/>
    <n v="183255"/>
    <x v="2"/>
    <x v="39"/>
    <s v="minima cuantia-grandes superficies"/>
    <s v="compra articulos de papeleria y archivo"/>
    <x v="0"/>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4-2023"/>
    <s v="Marzo"/>
    <d v="2023-03-23T00:00:00"/>
    <s v="minima cuantia grandes superficies"/>
    <m/>
    <s v="Nivel Central"/>
    <s v="Bogotá D.C."/>
    <s v="VENEPLAST LTDA"/>
    <s v="900019737-8"/>
    <m/>
    <s v="N/A"/>
    <s v="NO"/>
    <m/>
    <m/>
    <m/>
    <e v="#REF!"/>
    <n v="61123"/>
    <d v="2023-03-24T00:00:00"/>
    <n v="3232214"/>
    <m/>
    <m/>
    <m/>
    <n v="3232214"/>
    <s v="NO"/>
    <s v="N/A"/>
    <s v="N/A"/>
    <d v="2023-03-23T00:00:00"/>
    <d v="2023-06-22T00:00:00"/>
    <n v="91"/>
    <s v="JAVIER FERNANDO TORRES BARÓN"/>
    <n v="1018409885"/>
    <m/>
    <m/>
    <m/>
    <m/>
    <m/>
    <m/>
    <m/>
    <m/>
    <n v="3232214"/>
    <m/>
    <m/>
    <m/>
    <m/>
    <m/>
    <m/>
    <m/>
    <m/>
    <m/>
    <n v="91"/>
    <m/>
    <m/>
  </r>
  <r>
    <s v="UNIDAD ADMINISTRATIVA ESPECIAL MIGRACIÓN COLOMBIA"/>
    <s v="900477235-6"/>
    <s v="TVEC"/>
    <n v="122"/>
    <s v="Cesar Augusto Mejia Carrillo"/>
    <s v="20236231410000008E"/>
    <n v="183019"/>
    <x v="2"/>
    <x v="39"/>
    <s v="minima cuantia-grandes superficies"/>
    <s v="compra articulos de papeleria y archivo"/>
    <x v="0"/>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1-2023"/>
    <s v="Marzo"/>
    <d v="2023-03-23T00:00:00"/>
    <s v="minima cuantia grandes superficies"/>
    <m/>
    <s v="Nivel Central"/>
    <s v="Bogotá D.C."/>
    <s v=" JAIME BELTRAN URIBE - Polyflex"/>
    <n v="10125834"/>
    <m/>
    <s v="N/A"/>
    <s v="NO"/>
    <m/>
    <m/>
    <m/>
    <e v="#REF!"/>
    <n v="61923"/>
    <d v="2023-03-28T00:00:00"/>
    <n v="2945200"/>
    <m/>
    <m/>
    <m/>
    <n v="2945200"/>
    <s v="NO"/>
    <s v="N/A"/>
    <s v="N/A"/>
    <d v="2023-03-23T00:00:00"/>
    <d v="2023-06-22T00:00:00"/>
    <n v="91"/>
    <s v="JAVIER FERNANDO TORRES BARÓN"/>
    <n v="1018409885"/>
    <m/>
    <m/>
    <m/>
    <m/>
    <m/>
    <m/>
    <m/>
    <m/>
    <n v="2945200"/>
    <m/>
    <m/>
    <m/>
    <m/>
    <m/>
    <m/>
    <m/>
    <m/>
    <m/>
    <n v="91"/>
    <m/>
    <m/>
  </r>
  <r>
    <s v="UNIDAD ADMINISTRATIVA ESPECIAL MIGRACIÓN COLOMBIA"/>
    <s v="900477235-6"/>
    <s v="TVEC"/>
    <n v="202"/>
    <s v="Cesar Augusto Mejia Carrillo"/>
    <s v="20236221410000001E"/>
    <n v="147073"/>
    <x v="2"/>
    <x v="32"/>
    <s v="minima cuantia-acuerdo marco"/>
    <s v="firmas digitales"/>
    <x v="0"/>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amite "/>
    <s v="N/A"/>
    <m/>
    <m/>
    <m/>
    <m/>
    <s v="minima cuantia-acuerdo marco"/>
    <m/>
    <s v="Nivel Central"/>
    <s v="Bogotá D.C."/>
    <m/>
    <m/>
    <m/>
    <s v="N/A"/>
    <s v="NO"/>
    <m/>
    <m/>
    <m/>
    <e v="#REF!"/>
    <m/>
    <m/>
    <m/>
    <m/>
    <m/>
    <m/>
    <m/>
    <m/>
    <m/>
    <m/>
    <m/>
    <m/>
    <m/>
    <m/>
    <m/>
    <m/>
    <m/>
    <m/>
    <m/>
    <m/>
    <m/>
    <m/>
    <m/>
    <m/>
    <m/>
    <m/>
    <m/>
    <m/>
    <m/>
    <m/>
    <m/>
    <m/>
    <m/>
    <m/>
    <m/>
    <m/>
  </r>
  <r>
    <s v="UNIDAD ADMINISTRATIVA ESPECIAL MIGRACIÓN COLOMBIA"/>
    <s v="900477235-6"/>
    <s v="TVEC"/>
    <n v="202"/>
    <s v="Cesar Augusto Mejia Carrillo"/>
    <s v="20236231410000022E "/>
    <n v="147076"/>
    <x v="2"/>
    <x v="32"/>
    <s v="minima cuantia-acuerdo marco"/>
    <s v="firmas digitales"/>
    <x v="0"/>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amite "/>
    <s v="N/A"/>
    <m/>
    <m/>
    <m/>
    <m/>
    <s v="minima cuantia-acuerdo marco"/>
    <m/>
    <s v="Nivel Central"/>
    <s v="Bogotá D.C."/>
    <m/>
    <m/>
    <m/>
    <s v="N/A"/>
    <s v="NO"/>
    <m/>
    <m/>
    <m/>
    <e v="#REF!"/>
    <m/>
    <m/>
    <m/>
    <m/>
    <m/>
    <m/>
    <m/>
    <m/>
    <m/>
    <m/>
    <m/>
    <m/>
    <m/>
    <m/>
    <m/>
    <m/>
    <m/>
    <m/>
    <m/>
    <m/>
    <m/>
    <m/>
    <m/>
    <m/>
    <m/>
    <m/>
    <m/>
    <m/>
    <m/>
    <m/>
    <m/>
    <m/>
    <m/>
    <m/>
    <m/>
    <m/>
  </r>
  <r>
    <s v="UNIDAD ADMINISTRATIVA ESPECIAL MIGRACIÓN COLOMBIA"/>
    <s v="900477235-6"/>
    <s v="TVEC"/>
    <n v="202"/>
    <s v="Cesar Augusto Mejia Carrillo"/>
    <s v="20236231410000018E "/>
    <n v="147082"/>
    <x v="2"/>
    <x v="32"/>
    <s v="minima cuantia-acuerdo marco"/>
    <s v="firmas digitales"/>
    <x v="0"/>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amite "/>
    <s v="N/A"/>
    <m/>
    <m/>
    <m/>
    <m/>
    <s v="minima cuantia-acuerdo marco"/>
    <m/>
    <s v="Nivel Central"/>
    <s v="Bogotá D.C."/>
    <m/>
    <m/>
    <m/>
    <s v="N/A"/>
    <s v="NO"/>
    <m/>
    <m/>
    <m/>
    <e v="#REF!"/>
    <m/>
    <m/>
    <m/>
    <m/>
    <m/>
    <m/>
    <m/>
    <m/>
    <m/>
    <m/>
    <m/>
    <m/>
    <m/>
    <m/>
    <m/>
    <m/>
    <m/>
    <m/>
    <m/>
    <m/>
    <m/>
    <m/>
    <m/>
    <m/>
    <m/>
    <m/>
    <m/>
    <m/>
    <m/>
    <m/>
    <m/>
    <m/>
    <m/>
    <m/>
    <m/>
    <m/>
  </r>
  <r>
    <s v="UNIDAD ADMINISTRATIVA ESPECIAL MIGRACIÓN COLOMBIA"/>
    <s v="900477235-6"/>
    <s v="TVEC"/>
    <n v="202"/>
    <s v="Cesar Augusto Mejia Carrillo"/>
    <s v="20236231410000024E "/>
    <n v="147086"/>
    <x v="2"/>
    <x v="32"/>
    <s v="minima cuantia-acuerdo marco"/>
    <s v="firmas digitales"/>
    <x v="0"/>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amite "/>
    <s v="N/A"/>
    <m/>
    <m/>
    <m/>
    <m/>
    <s v="minima cuantia-acuerdo marco"/>
    <m/>
    <s v="Nivel Central"/>
    <s v="Bogotá D.C."/>
    <m/>
    <m/>
    <m/>
    <s v="N/A"/>
    <s v="NO"/>
    <m/>
    <m/>
    <m/>
    <e v="#REF!"/>
    <m/>
    <m/>
    <m/>
    <m/>
    <m/>
    <m/>
    <m/>
    <m/>
    <m/>
    <m/>
    <m/>
    <m/>
    <m/>
    <m/>
    <m/>
    <m/>
    <m/>
    <m/>
    <m/>
    <m/>
    <m/>
    <m/>
    <m/>
    <m/>
    <m/>
    <m/>
    <m/>
    <m/>
    <m/>
    <m/>
    <m/>
    <m/>
    <m/>
    <m/>
    <m/>
    <m/>
  </r>
  <r>
    <s v="UNIDAD ADMINISTRATIVA ESPECIAL MIGRACIÓN COLOMBIA"/>
    <s v="900477235-6"/>
    <s v="TVEC"/>
    <n v="202"/>
    <s v="Cesar Augusto Mejia Carrillo"/>
    <s v="20236231410000023E"/>
    <n v="147090"/>
    <x v="2"/>
    <x v="32"/>
    <s v="minima cuantia-acuerdo marco"/>
    <s v="firmas digitales"/>
    <x v="0"/>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amite "/>
    <s v="N/A"/>
    <m/>
    <m/>
    <m/>
    <m/>
    <s v="minima cuantia-acuerdo marco"/>
    <m/>
    <s v="Nivel Central"/>
    <s v="Bogotá D.C."/>
    <m/>
    <m/>
    <m/>
    <s v="N/A"/>
    <s v="NO"/>
    <m/>
    <m/>
    <m/>
    <e v="#REF!"/>
    <m/>
    <m/>
    <m/>
    <m/>
    <m/>
    <m/>
    <m/>
    <m/>
    <m/>
    <m/>
    <m/>
    <m/>
    <m/>
    <m/>
    <m/>
    <m/>
    <m/>
    <m/>
    <m/>
    <m/>
    <m/>
    <m/>
    <m/>
    <m/>
    <m/>
    <m/>
    <m/>
    <m/>
    <m/>
    <m/>
    <m/>
    <m/>
    <m/>
    <m/>
    <m/>
    <m/>
  </r>
  <r>
    <s v="UNIDAD ADMINISTRATIVA ESPECIAL MIGRACIÓN COLOMBIA"/>
    <s v="900477235-6"/>
    <s v="Secop II"/>
    <n v="259"/>
    <s v="Cesar Augusto Mejia Carrillo"/>
    <s v="20236231407000004E"/>
    <s v="MC-008-2023"/>
    <x v="2"/>
    <x v="30"/>
    <s v="minima cuantia "/>
    <s v="mantenimineto correctivo sillas ergonomicas"/>
    <x v="20"/>
    <s v="Contratar el mantenimiento correctivo para la sillas ergonómicas de los_x000a_ funcionarios de Bogotá de Migración Colombia"/>
    <s v="56112107 - 72153613"/>
    <s v="MUEBLES MOBILIARIO Y DECORACION - SERVICIO DE EDIFICACION, CONSTRUCCION, DE INSTALACIONES Y MANTENIMIENTO"/>
    <n v="20000000"/>
    <n v="20000000"/>
    <n v="24723"/>
    <s v="A-02-02-02-008-007"/>
    <s v="En tramite "/>
    <s v="N/A"/>
    <m/>
    <m/>
    <m/>
    <m/>
    <s v="minima cuantia  "/>
    <m/>
    <s v="Nivel Central"/>
    <s v="Bogotá D.C."/>
    <m/>
    <m/>
    <m/>
    <s v="N/A"/>
    <s v="NO"/>
    <m/>
    <m/>
    <m/>
    <e v="#REF!"/>
    <m/>
    <m/>
    <m/>
    <m/>
    <m/>
    <m/>
    <m/>
    <m/>
    <m/>
    <m/>
    <m/>
    <m/>
    <m/>
    <m/>
    <m/>
    <m/>
    <m/>
    <m/>
    <m/>
    <m/>
    <m/>
    <m/>
    <m/>
    <m/>
    <m/>
    <m/>
    <m/>
    <m/>
    <m/>
    <m/>
    <m/>
    <m/>
    <m/>
    <m/>
    <m/>
    <m/>
  </r>
  <r>
    <s v="UNIDAD ADMINISTRATIVA ESPECIAL MIGRACIÓN COLOMBIA"/>
    <s v="900477235-6"/>
    <s v="Secop II"/>
    <n v="153"/>
    <s v="Belisa Amparo Oviedo Diaz"/>
    <s v="20236231414000004E"/>
    <s v="PCD-103-2023-35SYF"/>
    <x v="2"/>
    <x v="43"/>
    <s v="Contratación Directa"/>
    <s v="Arrendamiento"/>
    <x v="0"/>
    <s v="CONTRATAR EL ARRENDAMIENTO DE CUPOS DE PARQUEADERO PARA EL PARQUE AUTOMOTOR DE LA REGIONAL EJE CAFETERO UBICADA EN LA CIUDAD DE PEREIRA"/>
    <n v="80131502"/>
    <s v="Arrendamiento de Instalaciones comerciales o industriales"/>
    <n v="25139583.5"/>
    <n v="25139583.5"/>
    <n v="25923"/>
    <s v="A-02-02-02-007-002"/>
    <s v="Celebrado"/>
    <s v="En ejecución"/>
    <m/>
    <s v="CO-100-2023"/>
    <s v="Marzo"/>
    <d v="2023-03-16T00:00:00"/>
    <s v="Arrendamiento"/>
    <m/>
    <s v="EJE CAFETERO"/>
    <s v="PEREIRA "/>
    <s v="UNIÒN TEMPORAL CITY PARKING BROKERS /: JUAN CARLOS SALAZAR SANTOS"/>
    <n v="901317464"/>
    <n v="4"/>
    <s v="N/A"/>
    <s v="NO"/>
    <m/>
    <m/>
    <s v="N/A"/>
    <s v="N/A"/>
    <n v="57023"/>
    <d v="2023-03-16T00:00:00"/>
    <n v="25139583.5"/>
    <m/>
    <m/>
    <m/>
    <n v="25139583.5"/>
    <s v="NO"/>
    <s v="N/A"/>
    <s v="N/A"/>
    <d v="2023-03-14T00:00:00"/>
    <d v="2023-12-31T00:00:00"/>
    <n v="292"/>
    <s v="ELISABETH USECHE"/>
    <n v="25166983"/>
    <m/>
    <m/>
    <m/>
    <m/>
    <m/>
    <m/>
    <m/>
    <m/>
    <n v="25139583.5"/>
    <m/>
    <m/>
    <m/>
    <m/>
    <m/>
    <m/>
    <m/>
    <m/>
    <m/>
    <n v="292"/>
    <m/>
    <m/>
  </r>
  <r>
    <s v="UNIDAD ADMINISTRATIVA ESPECIAL MIGRACIÓN COLOMBIA"/>
    <s v="900477235-6"/>
    <s v="TVEC"/>
    <n v="268"/>
    <s v="Belisa Amparo Oviedo Diaz"/>
    <s v="20236231410000010E"/>
    <n v="101228"/>
    <x v="2"/>
    <x v="48"/>
    <s v="minima cuantia"/>
    <s v="orden de compra "/>
    <x v="20"/>
    <s v="CONTRATAR LA ADQUISICIÓN DE ELEMENTOS PARA LOS ALOJAMIENTOS DE LA ENTIDAD"/>
    <n v="56101508"/>
    <s v="Colchones o sets para dormir"/>
    <n v="52019488"/>
    <n v="52019488"/>
    <n v="26523"/>
    <s v="A-02-02-01-003-008"/>
    <s v="Celebrado"/>
    <s v="En ejecución"/>
    <m/>
    <n v="106790"/>
    <s v="Marzo"/>
    <d v="2023-03-24T00:00:00"/>
    <s v="Compraventa"/>
    <m/>
    <s v="Nivel Central"/>
    <s v="Bogotá D.C."/>
    <s v="CAJA COLOMBIANA DE SUBSIDIO FAMILIAR COLSUBSIDIO"/>
    <n v="860007336"/>
    <n v="1"/>
    <s v="N/A"/>
    <s v="NO"/>
    <m/>
    <m/>
    <s v="N/A"/>
    <s v="N/A"/>
    <n v="65523"/>
    <d v="2023-03-28T00:00:00"/>
    <n v="27991420"/>
    <m/>
    <m/>
    <m/>
    <n v="27991420"/>
    <s v="NO"/>
    <s v="N/A"/>
    <s v="N/A"/>
    <d v="2023-03-24T00:00:00"/>
    <d v="2023-04-14T00:00:00"/>
    <n v="21"/>
    <s v="MILADIS PADILLA"/>
    <n v="22789760"/>
    <m/>
    <m/>
    <m/>
    <m/>
    <m/>
    <m/>
    <m/>
    <m/>
    <n v="27991420"/>
    <m/>
    <m/>
    <m/>
    <m/>
    <m/>
    <m/>
    <m/>
    <m/>
    <m/>
    <n v="21"/>
    <m/>
    <m/>
  </r>
  <r>
    <s v="UNIDAD ADMINISTRATIVA ESPECIAL MIGRACIÓN COLOMBIA"/>
    <s v="900477235-6"/>
    <s v="TVEC"/>
    <n v="268"/>
    <s v="Belisa Amparo Oviedo Diaz"/>
    <s v="20236231410000002E"/>
    <n v="183368"/>
    <x v="2"/>
    <x v="48"/>
    <s v="minima cuantia"/>
    <s v="orden de compra "/>
    <x v="20"/>
    <s v="CONTRATAR LA ADQUISICIÓN DE ELEMENTOS PARA LOS ALOJAMIENTOS DE LA ENTIDAD"/>
    <n v="56101508"/>
    <s v="Colchones o sets para dormir"/>
    <n v="52019488"/>
    <n v="52019488"/>
    <n v="26523"/>
    <s v="A-02-02-01-003-008"/>
    <s v="Celebrado"/>
    <s v="En ejecución"/>
    <m/>
    <n v="106791"/>
    <s v="Marzo"/>
    <d v="2023-03-24T00:00:00"/>
    <s v="Compraventa"/>
    <m/>
    <s v="Nivel Central"/>
    <s v="Bogotá D.C."/>
    <s v="PANAMERICANA LIBRERÍA Y PAPELERÍA S.A."/>
    <n v="830037946"/>
    <n v="3"/>
    <s v="N/A"/>
    <s v="NO"/>
    <m/>
    <m/>
    <s v="N/A"/>
    <s v="N/A"/>
    <n v="62423"/>
    <d v="2023-03-28T00:00:00"/>
    <n v="1815844"/>
    <m/>
    <m/>
    <m/>
    <n v="1815844"/>
    <s v="NO"/>
    <s v="N/A"/>
    <s v="N/A"/>
    <d v="2023-03-24T00:00:00"/>
    <d v="2023-04-14T00:00:00"/>
    <n v="21"/>
    <s v="MILADIS PADILLA"/>
    <n v="22789760"/>
    <m/>
    <m/>
    <m/>
    <m/>
    <m/>
    <m/>
    <m/>
    <m/>
    <n v="1815844"/>
    <m/>
    <m/>
    <m/>
    <m/>
    <m/>
    <m/>
    <m/>
    <m/>
    <m/>
    <n v="21"/>
    <m/>
    <m/>
  </r>
  <r>
    <s v="UNIDAD ADMINISTRATIVA ESPECIAL MIGRACIÓN COLOMBIA"/>
    <s v="900477235-6"/>
    <s v="TVEC"/>
    <n v="268"/>
    <s v="Belisa Amparo Oviedo Diaz"/>
    <s v="20236231410000014E"/>
    <n v="183369"/>
    <x v="2"/>
    <x v="48"/>
    <s v="minima cuantia"/>
    <s v="orden de compra "/>
    <x v="20"/>
    <s v="CONTRATAR LA ADQUISICIÓN DE ELEMENTOS PARA LOS ALOJAMIENTOS DE LA ENTIDAD"/>
    <n v="56101508"/>
    <s v="Colchones o sets para dormir"/>
    <n v="52019488"/>
    <n v="52019488"/>
    <n v="26523"/>
    <s v="A-02-02-01-003-008"/>
    <s v="Celebrado"/>
    <s v="En ejecución"/>
    <m/>
    <n v="106793"/>
    <s v="Marzo"/>
    <d v="2023-03-24T00:00:00"/>
    <s v="Compraventa"/>
    <m/>
    <s v="Nivel Central"/>
    <s v="Bogotá D.C."/>
    <s v="POLYFLEX"/>
    <n v="10125834"/>
    <n v="1"/>
    <s v="N/A"/>
    <s v="NO"/>
    <m/>
    <m/>
    <s v="N/A"/>
    <s v="N/A"/>
    <n v="63423"/>
    <d v="2023-03-29T00:00:00"/>
    <n v="1911000"/>
    <m/>
    <m/>
    <m/>
    <n v="1911000"/>
    <s v="NO"/>
    <s v="N/A"/>
    <s v="N/A"/>
    <d v="2023-03-24T00:00:00"/>
    <d v="2023-04-14T00:00:00"/>
    <n v="21"/>
    <s v="MILADIS PADILLA"/>
    <n v="22789760"/>
    <m/>
    <m/>
    <m/>
    <m/>
    <m/>
    <m/>
    <m/>
    <m/>
    <n v="1911000"/>
    <m/>
    <m/>
    <m/>
    <m/>
    <m/>
    <m/>
    <m/>
    <m/>
    <m/>
    <n v="21"/>
    <m/>
    <m/>
  </r>
  <r>
    <s v="UNIDAD ADMINISTRATIVA ESPECIAL MIGRACIÓN COLOMBIA"/>
    <s v="900477235-6"/>
    <s v="TVEC"/>
    <n v="268"/>
    <s v="Belisa Amparo Oviedo Diaz"/>
    <s v="20236231410000016E"/>
    <n v="183441"/>
    <x v="2"/>
    <x v="48"/>
    <s v="minima cuantia"/>
    <s v="orden de compra "/>
    <x v="20"/>
    <s v="CONTRATAR LA ADQUISICIÓN DE ELEMENTOS PARA LOS ALOJAMIENTOS DE LA ENTIDAD"/>
    <n v="56101508"/>
    <s v="Colchones o sets para dormir"/>
    <n v="52019488"/>
    <n v="52019488"/>
    <n v="26523"/>
    <s v="A-02-02-01-003-008"/>
    <s v="Celebrado"/>
    <s v="En ejecución"/>
    <m/>
    <n v="106795"/>
    <s v="Marzo"/>
    <d v="2023-03-24T00:00:00"/>
    <s v="Compraventa"/>
    <m/>
    <s v="Nivel Central"/>
    <s v="Bogotá D.C."/>
    <s v="FERRICENTROS SAS"/>
    <n v="8002374121"/>
    <n v="1"/>
    <s v="N/A"/>
    <s v="NO"/>
    <m/>
    <m/>
    <s v="N/A"/>
    <s v="N/A"/>
    <n v="62323"/>
    <d v="2023-03-28T00:00:00"/>
    <n v="18908200"/>
    <m/>
    <m/>
    <m/>
    <n v="18908200"/>
    <s v="NO"/>
    <s v="N/A"/>
    <s v="N/A"/>
    <d v="2023-03-24T00:00:00"/>
    <d v="2023-04-14T00:00:00"/>
    <n v="21"/>
    <s v="MILADIS PADILLA"/>
    <n v="22789760"/>
    <m/>
    <m/>
    <m/>
    <m/>
    <m/>
    <m/>
    <m/>
    <m/>
    <n v="18908200"/>
    <m/>
    <m/>
    <m/>
    <m/>
    <m/>
    <m/>
    <m/>
    <m/>
    <m/>
    <n v="21"/>
    <m/>
    <m/>
  </r>
  <r>
    <s v="UNIDAD ADMINISTRATIVA ESPECIAL MIGRACIÓN COLOMBIA"/>
    <s v="900477235-6"/>
    <s v="TVEC"/>
    <n v="268"/>
    <s v="Belisa Amparo Oviedo Diaz"/>
    <s v="20236231410000017E"/>
    <n v="183372"/>
    <x v="2"/>
    <x v="48"/>
    <s v="minima cuantia"/>
    <s v="orden de compra "/>
    <x v="20"/>
    <s v="CONTRATAR LA ADQUISICIÓN DE ELEMENTOS PARA LOS ALOJAMIENTOS DE LA ENTIDAD"/>
    <n v="56101508"/>
    <s v="Colchones o sets para dormir"/>
    <n v="52019488"/>
    <n v="52019488"/>
    <n v="26523"/>
    <s v="A-02-02-01-003-008"/>
    <s v="Celebrado"/>
    <s v="En ejecución"/>
    <m/>
    <n v="106794"/>
    <s v="Marzo"/>
    <d v="2023-03-24T00:00:00"/>
    <s v="Compraventa"/>
    <m/>
    <s v="Nivel Central"/>
    <s v="Bogotá D.C."/>
    <s v="PROVEER INSTITUCIONAL SAS"/>
    <n v="900365660"/>
    <n v="2"/>
    <s v="N/A"/>
    <s v="NO"/>
    <m/>
    <m/>
    <s v="N/A"/>
    <s v="N/A"/>
    <n v="62723"/>
    <d v="2023-03-28T00:00:00"/>
    <n v="1393024"/>
    <m/>
    <m/>
    <m/>
    <n v="1393024"/>
    <s v="NO"/>
    <s v="N/A"/>
    <s v="N/A"/>
    <d v="2023-03-24T00:00:00"/>
    <d v="2023-04-14T00:00:00"/>
    <n v="21"/>
    <s v="MILADIS PADILLA"/>
    <n v="22789760"/>
    <m/>
    <m/>
    <m/>
    <m/>
    <m/>
    <m/>
    <m/>
    <m/>
    <n v="1393024"/>
    <m/>
    <m/>
    <m/>
    <m/>
    <m/>
    <m/>
    <m/>
    <m/>
    <m/>
    <n v="21"/>
    <m/>
    <m/>
  </r>
  <r>
    <s v="UNIDAD ADMINISTRATIVA ESPECIAL MIGRACIÓN COLOMBIA"/>
    <s v="900477235-6"/>
    <s v="TVEC"/>
    <n v="266"/>
    <s v="Belisa Amparo Oviedo Diaz"/>
    <s v="20236231410000003E"/>
    <n v="146730"/>
    <x v="2"/>
    <x v="39"/>
    <s v="minima cuantia"/>
    <s v="orden de compra "/>
    <x v="20"/>
    <s v="CONTRATAR LA ADQUISICIÓN DE BOTIQUINES REQUERIDOS PARA PREVENCIÓN DE EMERGENCIAS"/>
    <n v="42171917"/>
    <s v="Estuches o bolsas o accesorios de primeros auxilios para servicios médicos de emergencia"/>
    <n v="33500000"/>
    <n v="33500000"/>
    <n v="26923"/>
    <s v="A-02-02-01-003-005"/>
    <s v="En tramite "/>
    <m/>
    <m/>
    <m/>
    <m/>
    <m/>
    <m/>
    <m/>
    <m/>
    <m/>
    <m/>
    <m/>
    <m/>
    <m/>
    <m/>
    <m/>
    <m/>
    <m/>
    <m/>
    <m/>
    <m/>
    <m/>
    <m/>
    <m/>
    <m/>
    <m/>
    <m/>
    <m/>
    <m/>
    <m/>
    <m/>
    <m/>
    <m/>
    <m/>
    <m/>
    <m/>
    <m/>
    <m/>
    <m/>
    <m/>
    <m/>
    <m/>
    <n v="0"/>
    <m/>
    <m/>
    <m/>
    <m/>
    <m/>
    <m/>
    <m/>
    <m/>
    <m/>
    <m/>
    <m/>
    <m/>
  </r>
  <r>
    <s v="UNIDAD ADMINISTRATIVA ESPECIAL MIGRACIÓN COLOMBIA"/>
    <s v="900477235-6"/>
    <s v="TVEC"/>
    <n v="133"/>
    <s v="Belisa Amparo Oviedo Diaz"/>
    <s v=" 20236211410000001E"/>
    <n v="146124"/>
    <x v="2"/>
    <x v="38"/>
    <s v="minima cuantia"/>
    <s v="orden de compra "/>
    <x v="0"/>
    <s v="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
    <n v="76111501"/>
    <s v="Servicios de limpieza y mantenimiento de edificios generales y de oficinas "/>
    <n v="152449229"/>
    <n v="152449229"/>
    <n v="28623"/>
    <s v="A-02-02-02-006-003"/>
    <s v="En tramite "/>
    <m/>
    <m/>
    <m/>
    <m/>
    <m/>
    <m/>
    <m/>
    <m/>
    <m/>
    <m/>
    <m/>
    <m/>
    <m/>
    <m/>
    <m/>
    <m/>
    <m/>
    <m/>
    <m/>
    <m/>
    <m/>
    <m/>
    <m/>
    <m/>
    <m/>
    <m/>
    <m/>
    <m/>
    <m/>
    <m/>
    <m/>
    <m/>
    <m/>
    <m/>
    <m/>
    <m/>
    <m/>
    <m/>
    <m/>
    <m/>
    <m/>
    <n v="0"/>
    <m/>
    <m/>
    <m/>
    <m/>
    <m/>
    <m/>
    <m/>
    <m/>
    <m/>
    <m/>
    <m/>
    <m/>
  </r>
  <r>
    <s v="UNIDAD ADMINISTRATIVA ESPECIAL MIGRACIÓN COLOMBIA"/>
    <s v="900477235-6"/>
    <s v="TVEC"/>
    <n v="132"/>
    <s v="Belisa Amparo Oviedo Diaz"/>
    <s v="20236211410000002E"/>
    <n v="146167"/>
    <x v="2"/>
    <x v="38"/>
    <s v="minima cuantia"/>
    <s v="orden de compra "/>
    <x v="0"/>
    <s v="CONTRATAR EL SERVICIO INTEGRAL DE ASEO Y CAFETERIA PARA LA SEDE DE ARMENIA, PEREIRA, EL EDÉN (LA TEBAIDA) Y MANIZALES. REGION 4 DE LA UNIDAD ADMINISTRATIVA ESPECIAL MIGRACIÓN COLOMBIA"/>
    <n v="76111501"/>
    <s v="Servicios de limpieza y mantenimiento de edificios generales y de oficinas "/>
    <n v="90896788"/>
    <n v="90896788"/>
    <n v="28623"/>
    <s v="A-02-02-02-006-003"/>
    <s v="En tramite "/>
    <m/>
    <m/>
    <m/>
    <m/>
    <m/>
    <m/>
    <m/>
    <m/>
    <m/>
    <m/>
    <m/>
    <m/>
    <m/>
    <m/>
    <m/>
    <m/>
    <m/>
    <m/>
    <m/>
    <m/>
    <m/>
    <m/>
    <m/>
    <m/>
    <m/>
    <m/>
    <m/>
    <m/>
    <m/>
    <m/>
    <m/>
    <m/>
    <m/>
    <m/>
    <m/>
    <m/>
    <m/>
    <m/>
    <m/>
    <m/>
    <m/>
    <n v="0"/>
    <m/>
    <m/>
    <m/>
    <m/>
    <m/>
    <m/>
    <m/>
    <m/>
    <m/>
    <m/>
    <m/>
    <m/>
  </r>
  <r>
    <s v="UNIDAD ADMINISTRATIVA ESPECIAL MIGRACIÓN COLOMBIA"/>
    <s v="900477235-6"/>
    <s v="TVEC"/>
    <n v="131"/>
    <s v="Belisa Amparo Oviedo Diaz"/>
    <s v="20236211410000003E"/>
    <n v="146169"/>
    <x v="2"/>
    <x v="38"/>
    <s v="minima cuantia"/>
    <s v="orden de compra "/>
    <x v="0"/>
    <s v="CONTRATAR EL SERVICIO INTEGRAL DE ASEO Y CAFETERÍA PARA LA SEDE DE VILLAVICENCIO REGIÓN 10 DE LA UNIDAD ADMINISTRATIVA ESPECIAL MIGRACIÓN COLOMBIA"/>
    <n v="76111501"/>
    <s v="Servicios de limpieza y mantenimiento de edificios generales y de oficinas "/>
    <n v="24527659"/>
    <n v="24527659"/>
    <n v="28623"/>
    <s v="A-02-02-02-006-003"/>
    <s v="En tramite "/>
    <m/>
    <m/>
    <m/>
    <m/>
    <m/>
    <m/>
    <m/>
    <m/>
    <m/>
    <m/>
    <m/>
    <m/>
    <m/>
    <m/>
    <m/>
    <m/>
    <m/>
    <m/>
    <m/>
    <m/>
    <m/>
    <m/>
    <m/>
    <m/>
    <m/>
    <m/>
    <m/>
    <m/>
    <m/>
    <m/>
    <m/>
    <m/>
    <m/>
    <m/>
    <m/>
    <m/>
    <m/>
    <m/>
    <m/>
    <m/>
    <m/>
    <n v="0"/>
    <m/>
    <m/>
    <m/>
    <m/>
    <m/>
    <m/>
    <m/>
    <m/>
    <m/>
    <m/>
    <m/>
    <m/>
  </r>
  <r>
    <s v="UNIDAD ADMINISTRATIVA ESPECIAL MIGRACIÓN COLOMBIA"/>
    <s v="900477235-6"/>
    <s v="TVEC"/>
    <n v="141"/>
    <s v="Belisa Amparo Oviedo Diaz"/>
    <s v="20236211410000006E"/>
    <n v="146165"/>
    <x v="2"/>
    <x v="38"/>
    <s v="minima cuantia"/>
    <s v="orden de compra "/>
    <x v="0"/>
    <s v="CONTRATAR EL SERVICIO INTEGRAL DE ASEO Y CAFETERIA PARA LAS SEDES DE: SEDE 1: CFSM ARAUCA, SEDE 2: PCM PUENTE INTERNACIONAL JOSÉ ANTONIO PÁEZ, REGION 15 DE LA UNIDAD ADMINISTRATIVA ESPECIAL MIGRACIÓN COLOMBIA."/>
    <n v="76111501"/>
    <s v="Servicios de limpieza y mantenimiento de edificios generales y de oficinas "/>
    <n v="67610538"/>
    <n v="67610538"/>
    <n v="28623"/>
    <s v="A-02-02-02-006-003"/>
    <s v="En tramite "/>
    <m/>
    <m/>
    <m/>
    <m/>
    <m/>
    <m/>
    <m/>
    <m/>
    <m/>
    <m/>
    <m/>
    <m/>
    <m/>
    <m/>
    <m/>
    <m/>
    <m/>
    <m/>
    <m/>
    <m/>
    <m/>
    <m/>
    <m/>
    <m/>
    <m/>
    <m/>
    <m/>
    <m/>
    <m/>
    <m/>
    <m/>
    <m/>
    <m/>
    <m/>
    <m/>
    <m/>
    <m/>
    <m/>
    <m/>
    <m/>
    <m/>
    <n v="0"/>
    <m/>
    <m/>
    <m/>
    <m/>
    <m/>
    <m/>
    <m/>
    <m/>
    <m/>
    <m/>
    <m/>
    <m/>
  </r>
  <r>
    <s v="UNIDAD ADMINISTRATIVA ESPECIAL MIGRACIÓN COLOMBIA"/>
    <s v="900477235-6"/>
    <s v="TVEC"/>
    <n v="139"/>
    <s v="Belisa Amparo Oviedo Diaz"/>
    <s v="20236211410000005E"/>
    <n v="146163"/>
    <x v="2"/>
    <x v="38"/>
    <s v="minima cuantia"/>
    <s v="orden de compra "/>
    <x v="0"/>
    <s v="CONTRATAR EL SERVICIO INTEGRAL DE ASEO Y CAFETERIA PARA LAS SEDES DE: SEDE 1: CFSM LETICIA, SEDE 2: PCMA AEROPUERTO INTERNACIONAL ALFREDO VASQUEZ COBO, SEDE 3: PCM BALSA MIGRATORIA LETICIA, REGION 13 DE LA UNIDAD ADMINISTRATIVA ESPECIAL MIGRACIÓN COLOMBIA."/>
    <n v="76111501"/>
    <s v="Servicios de limpieza y mantenimiento de edificios generales y de oficinas "/>
    <n v="78950587"/>
    <n v="78950587"/>
    <n v="28623"/>
    <s v="A-02-02-02-006-003"/>
    <s v="En tramite "/>
    <m/>
    <m/>
    <m/>
    <m/>
    <m/>
    <m/>
    <m/>
    <m/>
    <m/>
    <m/>
    <m/>
    <m/>
    <m/>
    <m/>
    <m/>
    <m/>
    <m/>
    <m/>
    <m/>
    <m/>
    <m/>
    <m/>
    <m/>
    <m/>
    <m/>
    <m/>
    <m/>
    <m/>
    <m/>
    <m/>
    <m/>
    <m/>
    <m/>
    <m/>
    <m/>
    <m/>
    <m/>
    <m/>
    <m/>
    <m/>
    <m/>
    <n v="0"/>
    <m/>
    <m/>
    <m/>
    <m/>
    <m/>
    <m/>
    <m/>
    <m/>
    <m/>
    <m/>
    <m/>
    <m/>
  </r>
  <r>
    <s v="UNIDAD ADMINISTRATIVA ESPECIAL MIGRACIÓN COLOMBIA"/>
    <s v="900477235-6"/>
    <s v="TVEC"/>
    <n v="136"/>
    <s v="Belisa Amparo Oviedo Diaz"/>
    <s v="20236211410000007E"/>
    <n v="146540"/>
    <x v="2"/>
    <x v="49"/>
    <s v="minima cuantia"/>
    <s v="orden de compra "/>
    <x v="0"/>
    <s v="CONTRATAR EL SERVICIO INTEGRAL DE ASEO Y CAFETERIA PARA LAS SEDES DE: SANTA MARTA, RIOHACHA, MAICAO, VALLEDUPAR, Y PCM PARAGUACHON (MAICAO) REGION 1 DE LA UNIDAD ADMINISTRATIVA ESPECIAL MIGRACIÓN COLOMBIA"/>
    <n v="76111501"/>
    <s v="Servicios de limpieza y mantenimiento de edificios generales y de oficinas "/>
    <n v="175550532"/>
    <n v="175550532"/>
    <n v="28623"/>
    <s v="A-02-02-02-006-003"/>
    <s v="En tramite "/>
    <m/>
    <m/>
    <m/>
    <m/>
    <m/>
    <m/>
    <m/>
    <m/>
    <m/>
    <m/>
    <m/>
    <m/>
    <m/>
    <m/>
    <m/>
    <m/>
    <m/>
    <m/>
    <m/>
    <m/>
    <m/>
    <m/>
    <m/>
    <m/>
    <m/>
    <m/>
    <m/>
    <m/>
    <m/>
    <m/>
    <m/>
    <m/>
    <m/>
    <m/>
    <m/>
    <m/>
    <m/>
    <m/>
    <m/>
    <m/>
    <m/>
    <n v="0"/>
    <m/>
    <m/>
    <m/>
    <m/>
    <m/>
    <m/>
    <m/>
    <m/>
    <m/>
    <m/>
    <m/>
    <m/>
  </r>
  <r>
    <s v="UNIDAD ADMINISTRATIVA ESPECIAL MIGRACIÓN COLOMBIA"/>
    <s v="900477235-6"/>
    <s v="TVEC"/>
    <n v="129"/>
    <s v="Belisa Amparo Oviedo Diaz"/>
    <s v=" 20236211410000009E"/>
    <n v="146546"/>
    <x v="2"/>
    <x v="46"/>
    <s v="minima cuantia"/>
    <s v="orden de compra "/>
    <x v="0"/>
    <s v="CONTRATAR EL SERVICIO INTEGRAL DE ASEO Y CAFETERIA PARA LAS SEDES DE POPAYÁN, BUENAVENTURA, CALI Y PALMIRA REGION 5 DE LA UNIDAD ADMINISTRATIVA ESPECIAL MIGRACIÓN COLOMBIA"/>
    <n v="76111501"/>
    <s v="Servicios de limpieza y mantenimiento de edificios generales y de oficinas "/>
    <n v="119925811"/>
    <n v="119925811"/>
    <n v="28623"/>
    <s v="A-02-02-02-006-003"/>
    <s v="En tramite "/>
    <m/>
    <m/>
    <m/>
    <m/>
    <m/>
    <m/>
    <m/>
    <m/>
    <m/>
    <m/>
    <m/>
    <m/>
    <m/>
    <m/>
    <m/>
    <m/>
    <m/>
    <m/>
    <m/>
    <m/>
    <m/>
    <m/>
    <m/>
    <m/>
    <m/>
    <m/>
    <m/>
    <m/>
    <m/>
    <m/>
    <m/>
    <m/>
    <m/>
    <m/>
    <m/>
    <m/>
    <m/>
    <m/>
    <m/>
    <m/>
    <m/>
    <n v="0"/>
    <m/>
    <m/>
    <m/>
    <m/>
    <m/>
    <m/>
    <m/>
    <m/>
    <m/>
    <m/>
    <m/>
    <m/>
  </r>
  <r>
    <s v="UNIDAD ADMINISTRATIVA ESPECIAL MIGRACIÓN COLOMBIA"/>
    <s v="900477235-6"/>
    <s v="TVEC"/>
    <n v="137"/>
    <s v="Belisa Amparo Oviedo Diaz"/>
    <s v="20236211410000013E"/>
    <n v="147290"/>
    <x v="2"/>
    <x v="30"/>
    <s v="minima cuantia"/>
    <s v="orden de compra "/>
    <x v="0"/>
    <s v="CONTRATAR EL SERVICIO INTEGRAL DE ASEO Y CAFETERIA PARA LAS SEDES: NEIVA, IBAGUÉ Y PUERTO LEGUIZAMO, REGION 7 DE LA UNIDAD ADMINISTRATIVA ESPECIAL MIGRACIÓN COLOMBIA"/>
    <n v="76111501"/>
    <s v="Servicios de limpieza y mantenimiento de edificios generales y de oficinas "/>
    <n v="72412041"/>
    <n v="72412041"/>
    <n v="28623"/>
    <s v="A-02-02-02-006-003"/>
    <s v="En tramite "/>
    <m/>
    <m/>
    <m/>
    <m/>
    <m/>
    <m/>
    <m/>
    <m/>
    <m/>
    <m/>
    <m/>
    <m/>
    <m/>
    <s v="SI"/>
    <m/>
    <m/>
    <m/>
    <m/>
    <m/>
    <m/>
    <m/>
    <m/>
    <m/>
    <m/>
    <m/>
    <m/>
    <m/>
    <m/>
    <m/>
    <m/>
    <m/>
    <m/>
    <m/>
    <m/>
    <m/>
    <m/>
    <m/>
    <m/>
    <m/>
    <m/>
    <m/>
    <n v="0"/>
    <m/>
    <m/>
    <m/>
    <m/>
    <m/>
    <m/>
    <m/>
    <m/>
    <m/>
    <m/>
    <m/>
    <m/>
  </r>
  <r>
    <s v="UNIDAD ADMINISTRATIVA ESPECIAL MIGRACIÓN COLOMBIA"/>
    <s v="900477235-6"/>
    <s v="TVEC"/>
    <n v="138"/>
    <s v="Belisa Amparo Oviedo Diaz"/>
    <s v="20236211410000008E"/>
    <n v="146268"/>
    <x v="2"/>
    <x v="36"/>
    <s v="minima cuantia"/>
    <s v="orden de compra "/>
    <x v="0"/>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n v="76111501"/>
    <s v="Servicios de limpieza y mantenimiento de edificios generales y de oficinas "/>
    <n v="95973449"/>
    <n v="95973449"/>
    <n v="28623"/>
    <s v="A-02-02-02-006-003"/>
    <s v="En tramite "/>
    <m/>
    <m/>
    <m/>
    <m/>
    <m/>
    <m/>
    <m/>
    <m/>
    <m/>
    <m/>
    <m/>
    <m/>
    <m/>
    <m/>
    <m/>
    <m/>
    <m/>
    <m/>
    <m/>
    <m/>
    <m/>
    <m/>
    <m/>
    <m/>
    <m/>
    <m/>
    <m/>
    <m/>
    <m/>
    <m/>
    <m/>
    <m/>
    <m/>
    <m/>
    <m/>
    <m/>
    <m/>
    <m/>
    <m/>
    <m/>
    <m/>
    <n v="0"/>
    <m/>
    <m/>
    <m/>
    <m/>
    <m/>
    <m/>
    <m/>
    <m/>
    <m/>
    <m/>
    <m/>
    <m/>
  </r>
  <r>
    <s v="UNIDAD ADMINISTRATIVA ESPECIAL MIGRACIÓN COLOMBIA"/>
    <s v="900477235-6"/>
    <s v="TVEC"/>
    <n v="140"/>
    <s v="Belisa Amparo Oviedo Diaz"/>
    <s v="20236211410000012E"/>
    <n v="146696"/>
    <x v="2"/>
    <x v="41"/>
    <s v="minima cuantia"/>
    <s v="orden de compra "/>
    <x v="0"/>
    <s v="CONTRATAR EL SERVICIO INTEGRAL DE ASEO Y CAFETERIA PARA LA SEDE 1: PCM BAHÍA SOLANO, SEDE 2: CFSM QUIBDÓ, REGION 14 DE LA UNIDAD ADMINISTRATIVA ESPECIAL MIGRACIÓN COLOMBIA"/>
    <n v="76111501"/>
    <s v="Servicios de limpieza y mantenimiento de edificios generales y de oficinas "/>
    <n v="31710054"/>
    <n v="31710054"/>
    <n v="28623"/>
    <s v="A-02-02-02-006-003"/>
    <s v="En tramite "/>
    <m/>
    <m/>
    <m/>
    <m/>
    <m/>
    <m/>
    <m/>
    <m/>
    <m/>
    <m/>
    <m/>
    <m/>
    <m/>
    <m/>
    <m/>
    <m/>
    <m/>
    <m/>
    <m/>
    <m/>
    <m/>
    <m/>
    <m/>
    <m/>
    <m/>
    <m/>
    <m/>
    <m/>
    <m/>
    <m/>
    <m/>
    <m/>
    <m/>
    <m/>
    <m/>
    <m/>
    <m/>
    <m/>
    <m/>
    <m/>
    <m/>
    <n v="0"/>
    <m/>
    <m/>
    <m/>
    <m/>
    <m/>
    <m/>
    <m/>
    <m/>
    <m/>
    <m/>
    <m/>
    <m/>
  </r>
  <r>
    <s v="UNIDAD ADMINISTRATIVA ESPECIAL MIGRACIÓN COLOMBIA"/>
    <s v="900477235-6"/>
    <s v="TVEC"/>
    <n v="143"/>
    <s v="Belisa Amparo Oviedo Diaz"/>
    <s v="20236211410000011E"/>
    <n v="146573"/>
    <x v="2"/>
    <x v="49"/>
    <s v="minima cuantia"/>
    <s v="orden de compra "/>
    <x v="0"/>
    <s v="CONTRATAR EL SERVICIO INTEGRAL DE ASEO Y CAFETERIA PARA LA SEDE 1: PCM PUERTO INÍRIDA, REGION 18 DE LA UNIDAD ADMINISTRATIVA ESPECIAL MIGRACIÓN COLOMBIA"/>
    <n v="76111501"/>
    <s v="Servicios de limpieza y mantenimiento de edificios generales y de oficinas "/>
    <n v="15332899"/>
    <n v="15332899"/>
    <n v="28623"/>
    <s v="A-02-02-02-006-003"/>
    <s v="En tramite "/>
    <m/>
    <m/>
    <m/>
    <m/>
    <m/>
    <m/>
    <m/>
    <m/>
    <m/>
    <m/>
    <m/>
    <m/>
    <m/>
    <m/>
    <m/>
    <m/>
    <m/>
    <m/>
    <m/>
    <m/>
    <m/>
    <m/>
    <m/>
    <m/>
    <m/>
    <m/>
    <m/>
    <m/>
    <m/>
    <m/>
    <m/>
    <m/>
    <m/>
    <m/>
    <m/>
    <m/>
    <m/>
    <m/>
    <m/>
    <m/>
    <m/>
    <n v="0"/>
    <m/>
    <m/>
    <m/>
    <m/>
    <m/>
    <m/>
    <m/>
    <m/>
    <m/>
    <m/>
    <m/>
    <m/>
  </r>
  <r>
    <s v="UNIDAD ADMINISTRATIVA ESPECIAL MIGRACIÓN COLOMBIA"/>
    <s v="900477235-6"/>
    <s v="TVEC"/>
    <n v="142"/>
    <s v="Belisa Amparo Oviedo Diaz"/>
    <s v="20236211410000010E"/>
    <n v="147536"/>
    <x v="2"/>
    <x v="31"/>
    <s v="minima cuantia"/>
    <s v="orden de compra "/>
    <x v="0"/>
    <s v="CONTRATAR EL SERVICIO INTEGRAL DE ASEO Y CAFETERIA PARA LA SEDE 1: CFSM PUERTO CARREÑO. REGION 16 DE LA UNIDAD ADMINISTRATIVA ESPECIAL MIGRACIÓN COLOMBIA"/>
    <n v="76111501"/>
    <s v="Servicios de limpieza y mantenimiento de edificios generales y de oficinas "/>
    <n v="24865357"/>
    <n v="24865357"/>
    <n v="28623"/>
    <s v="A-02-02-02-006-003"/>
    <s v="En tramite "/>
    <m/>
    <m/>
    <m/>
    <m/>
    <m/>
    <m/>
    <m/>
    <m/>
    <m/>
    <m/>
    <m/>
    <m/>
    <m/>
    <m/>
    <m/>
    <m/>
    <m/>
    <m/>
    <m/>
    <m/>
    <m/>
    <m/>
    <m/>
    <m/>
    <m/>
    <m/>
    <m/>
    <m/>
    <m/>
    <m/>
    <m/>
    <m/>
    <m/>
    <m/>
    <m/>
    <m/>
    <m/>
    <m/>
    <m/>
    <m/>
    <m/>
    <n v="0"/>
    <m/>
    <m/>
    <m/>
    <m/>
    <m/>
    <m/>
    <m/>
    <m/>
    <m/>
    <m/>
    <m/>
    <m/>
  </r>
</pivotCacheRecords>
</file>

<file path=xl/pivotCache/pivotCacheRecords2.xml><?xml version="1.0" encoding="utf-8"?>
<pivotCacheRecords xmlns="http://schemas.openxmlformats.org/spreadsheetml/2006/main" xmlns:r="http://schemas.openxmlformats.org/officeDocument/2006/relationships" count="106">
  <r>
    <s v="UNIDAD ADMINISTRATIVA ESPECIAL MIGRACIÓN COLOMBIA"/>
    <s v="900477235-6"/>
    <s v="Secop II"/>
    <n v="166"/>
    <x v="0"/>
    <s v="20236211413000002E"/>
    <s v="PCD-003-2023-48SYF"/>
    <x v="0"/>
    <x v="0"/>
    <s v="Contratación Directa"/>
    <s v="Prestación de Servicios Profesionales "/>
    <s v="Subdirección Administrativa y Financiera"/>
    <s v="Prestación de servicios profesionales con autonomía técnica y administrativa para la realización del trámite de cuentas por pagar y obligaciones dentro del SIIF, así como la aplicación de retenciones y revisión de declaraciones tributarias a cargo de la entidad."/>
    <n v="80111600"/>
    <s v="Servicios de gestión, servicios profesionales de empresa y servicios administrativos"/>
    <n v="69000000"/>
    <n v="69000000"/>
    <n v="11723"/>
    <s v="A-02-02-02-008-003"/>
    <s v="Celebrado"/>
    <s v="En ejecución"/>
    <m/>
    <s v="CO-007-2023"/>
    <s v="Enero"/>
    <d v="2023-01-16T00:00:00"/>
    <s v="Prestación de Servicios Profesionales"/>
    <m/>
    <s v="Nivel Central"/>
    <s v="Bogotá D.C."/>
    <s v="CESAR DAVID CAPACHO PINEDA"/>
    <n v="1020779282"/>
    <m/>
    <m/>
    <m/>
    <m/>
    <m/>
    <d v="1995-03-21T00:00:00"/>
    <n v="28"/>
    <n v="15223"/>
    <d v="2023-01-16T00:00:00"/>
    <n v="69000000"/>
    <m/>
    <m/>
    <m/>
    <n v="69000000"/>
    <s v="Si "/>
    <d v="2023-01-16T00:00:00"/>
    <s v="2 CUMPLIMIENTO"/>
    <d v="2023-01-16T00:00:00"/>
    <d v="2023-12-30T00:00:00"/>
    <n v="348"/>
    <s v="GUSTAVO ALBERTO PADILLA"/>
    <n v="19462757"/>
    <m/>
    <m/>
    <m/>
    <m/>
    <m/>
    <m/>
    <m/>
    <m/>
    <n v="69000000"/>
    <m/>
    <m/>
    <m/>
    <m/>
    <m/>
    <m/>
    <m/>
    <m/>
    <m/>
    <n v="348"/>
    <m/>
    <m/>
  </r>
  <r>
    <s v="UNIDAD ADMINISTRATIVA ESPECIAL MIGRACIÓN COLOMBIA"/>
    <s v="900477235-6"/>
    <s v="Secop II"/>
    <n v="230"/>
    <x v="0"/>
    <s v="20233001413000002E"/>
    <s v="PCD-008-2023-5CM"/>
    <x v="0"/>
    <x v="1"/>
    <s v="Contratación Directa"/>
    <s v="Prestación de Servicios Profesionales "/>
    <s v="Subdireccion de Control Migratorio"/>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gestión, servicios profesionales de empresa y servicios administrativos"/>
    <n v="85500000"/>
    <n v="85500000"/>
    <n v="14323"/>
    <s v="A-02-02-02-008-003"/>
    <s v="Celebrado"/>
    <s v="En ejecución"/>
    <m/>
    <s v="CO-038-2023"/>
    <s v="Enero"/>
    <d v="2023-01-19T00:00:00"/>
    <s v="Prestación de Servicios Profesionales"/>
    <m/>
    <s v="Nivel Central"/>
    <s v="Bogotá D.C."/>
    <s v="MELISSA JOHANNA MONTOYA QUIRAMA"/>
    <n v="42149816"/>
    <m/>
    <m/>
    <m/>
    <m/>
    <m/>
    <m/>
    <n v="123"/>
    <n v="21523"/>
    <d v="2023-01-20T00:00:00"/>
    <n v="85500000"/>
    <m/>
    <m/>
    <m/>
    <n v="85500000"/>
    <s v="Si "/>
    <d v="2023-01-19T00:00:00"/>
    <s v="2 CUMPLIMIENTO"/>
    <d v="2023-01-20T00:00:00"/>
    <d v="2023-10-31T00:00:00"/>
    <n v="284"/>
    <s v="MARTHA HERNANDEZ ARANGO"/>
    <n v="51712658"/>
    <m/>
    <m/>
    <m/>
    <m/>
    <m/>
    <m/>
    <m/>
    <m/>
    <n v="85500000"/>
    <m/>
    <m/>
    <m/>
    <m/>
    <m/>
    <m/>
    <m/>
    <m/>
    <m/>
    <n v="284"/>
    <m/>
    <m/>
  </r>
  <r>
    <s v="UNIDAD ADMINISTRATIVA ESPECIAL MIGRACIÓN COLOMBIA"/>
    <s v="900477235-6"/>
    <s v="Secop II"/>
    <n v="53"/>
    <x v="0"/>
    <s v="20232501413000009E"/>
    <s v="PCD-009-2023-9TEC"/>
    <x v="0"/>
    <x v="2"/>
    <s v="Contratación Directa"/>
    <s v="Prestación de Servicios Profesionales "/>
    <s v="Oficina de Tecnología de la Informacion"/>
    <s v="Contratar la prestación de los servicios profesionales para administrar y desarrollar funcionalidades en el bus de datos Oracle"/>
    <n v="81111500"/>
    <s v="Servicios Basados en Ingeniería, Investigación y Tecnología"/>
    <n v="57500000"/>
    <n v="57500000"/>
    <n v="10923"/>
    <s v="C-1199-1002-10-0-1199001-02"/>
    <s v="Celebrado"/>
    <s v="En ejecución"/>
    <m/>
    <s v="CO-039-2023"/>
    <s v="Enero"/>
    <d v="2023-01-20T00:00:00"/>
    <s v="Prestación de Servicios Profesionales"/>
    <m/>
    <s v="Nivel Central"/>
    <s v="Bogotá D.C."/>
    <s v="ANA JOHANA CAMELO BARRERA"/>
    <n v="53075439"/>
    <m/>
    <m/>
    <m/>
    <m/>
    <m/>
    <m/>
    <n v="123"/>
    <n v="21323"/>
    <d v="2023-01-20T00:00:00"/>
    <n v="57500000"/>
    <m/>
    <m/>
    <m/>
    <n v="57500000"/>
    <s v="Si "/>
    <d v="2023-01-20T00:00:00"/>
    <s v="2 CUMPLIMIENTO"/>
    <d v="2023-01-23T00:00:00"/>
    <d v="2023-12-31T00:00:00"/>
    <n v="342"/>
    <s v="DIEGO EMILIO OJEDA MONCAYO"/>
    <n v="19498970"/>
    <m/>
    <m/>
    <m/>
    <m/>
    <m/>
    <m/>
    <m/>
    <m/>
    <n v="57500000"/>
    <m/>
    <m/>
    <m/>
    <m/>
    <m/>
    <m/>
    <m/>
    <m/>
    <m/>
    <n v="342"/>
    <m/>
    <m/>
  </r>
  <r>
    <s v="UNIDAD ADMINISTRATIVA ESPECIAL MIGRACIÓN COLOMBIA"/>
    <s v="900477235-6"/>
    <s v="Secop II"/>
    <n v="52"/>
    <x v="0"/>
    <s v="20232501413000008E"/>
    <s v="PCD-010-2023-8TEC"/>
    <x v="0"/>
    <x v="3"/>
    <s v="Contratación Directa"/>
    <s v="Prestación de Servicios Profesionales "/>
    <s v="Oficina de Tecnología de la Informacion"/>
    <s v="Contratar la prestación de los servicios profesionales para apoyar la gestión de la Oficina de Tecnología de la Información de Migración Colombia, en las actividades propias del desarrollo de aplicaciones en lenguaje .NET"/>
    <n v="81111500"/>
    <s v="Servicios Basados en Ingeniería, Investigación y Tecnología"/>
    <n v="92000000"/>
    <n v="92000000"/>
    <n v="11023"/>
    <s v="C-1199-1002-10-0-1199001-02"/>
    <s v="Celebrado"/>
    <s v="En ejecución"/>
    <m/>
    <s v="CO-041-2023"/>
    <s v="Enero"/>
    <d v="2023-01-20T00:00:00"/>
    <s v="Prestación de Servicios Profesionales"/>
    <m/>
    <s v="Nivel Central"/>
    <s v="Bogotá D.C."/>
    <s v="DANIEL MAURICIO AREVALO RAMIEZ"/>
    <n v="80798819"/>
    <m/>
    <m/>
    <m/>
    <m/>
    <m/>
    <m/>
    <n v="123"/>
    <n v="22023"/>
    <d v="2023-01-23T00:00:00"/>
    <n v="92000000"/>
    <m/>
    <m/>
    <m/>
    <n v="92000000"/>
    <s v="Si "/>
    <d v="2023-01-20T00:00:00"/>
    <s v="2 CUMPLIMIENTO"/>
    <d v="2023-01-23T00:00:00"/>
    <d v="2023-12-31T00:00:00"/>
    <n v="342"/>
    <s v="DIEGO EMILIO OJEDA MONCAYO"/>
    <n v="19498970"/>
    <m/>
    <m/>
    <m/>
    <m/>
    <m/>
    <m/>
    <m/>
    <m/>
    <n v="92000000"/>
    <m/>
    <m/>
    <m/>
    <m/>
    <m/>
    <m/>
    <m/>
    <m/>
    <m/>
    <n v="342"/>
    <m/>
    <m/>
  </r>
  <r>
    <s v="UNIDAD ADMINISTRATIVA ESPECIAL MIGRACIÓN COLOMBIA"/>
    <s v="900477235-6"/>
    <s v="Secop II"/>
    <n v="1"/>
    <x v="0"/>
    <s v="20232401413000001E"/>
    <s v="PCD-018-2023-4COM"/>
    <x v="0"/>
    <x v="0"/>
    <s v="Contratación Directa"/>
    <s v="Prestación de Servicios Profesionales "/>
    <s v="Oficina de Comunicaciones "/>
    <s v="CONTRATAR LA PRESTACIÓN DE LOS SERVICIOS PROFESIONALES PARA LA OFICINA DE COMUNICACIONES, REALIZANDO LA GENERACIÓN DE CONTENIDOS DIGITALES EXTERNOS, PRODUCCIÓN DE EVENTOS CON GOBIERNO, GENERACIÓN DE CONTENIDOS WEB Y DISEÑO DE CAMPAÑAS INSTITUCIONALES"/>
    <n v="80161504"/>
    <s v="Servicios de gestión, servicios profesionales de empresa y servicios administrativos"/>
    <n v="86250000"/>
    <n v="86250000"/>
    <n v="13923"/>
    <s v="A-02-02-02-008-003"/>
    <s v="Celebrado"/>
    <s v="En ejecución"/>
    <m/>
    <s v="CO-016-2023"/>
    <s v="Enero"/>
    <d v="2023-01-13T00:00:00"/>
    <s v="Prestación de Servicios Profesionales"/>
    <m/>
    <s v="Nivel Central"/>
    <s v="Bogotá D.C."/>
    <s v="WILLIAM ANDRES TELLEZ CHAVEZ"/>
    <n v="91517570"/>
    <m/>
    <m/>
    <m/>
    <m/>
    <m/>
    <m/>
    <n v="123"/>
    <n v="15123"/>
    <d v="2023-01-16T00:00:00"/>
    <n v="86250000"/>
    <m/>
    <m/>
    <m/>
    <n v="86250000"/>
    <s v="Si "/>
    <d v="2023-01-16T00:00:00"/>
    <s v="2 CUMPLIMIENTO"/>
    <d v="2023-01-16T00:00:00"/>
    <d v="2023-12-31T00:00:00"/>
    <n v="349"/>
    <s v="MARITZA ROCÍO SERRANO VILLAMIL"/>
    <n v="393757630"/>
    <m/>
    <m/>
    <m/>
    <m/>
    <m/>
    <m/>
    <m/>
    <m/>
    <n v="86250000"/>
    <m/>
    <m/>
    <m/>
    <m/>
    <m/>
    <m/>
    <m/>
    <m/>
    <m/>
    <n v="349"/>
    <m/>
    <m/>
  </r>
  <r>
    <s v="UNIDAD ADMINISTRATIVA ESPECIAL MIGRACIÓN COLOMBIA"/>
    <s v="900477235-6"/>
    <s v="Secop II"/>
    <n v="56"/>
    <x v="0"/>
    <s v="20232501413000012E"/>
    <s v="PCD-020-2023-12TEC"/>
    <x v="0"/>
    <x v="4"/>
    <s v="Contratación Directa"/>
    <s v="Prestación de Servicios Profesionales "/>
    <s v="Oficina de Tecnología de la Informacion"/>
    <s v="Contratar la prestación de los servicios profesionales para administrar el centro de datos de la unidad_x000a_administrativa especial Migración Colombia."/>
    <n v="81111800"/>
    <s v="Servicios Basados en Ingeniería, Investigación y Tecnología"/>
    <n v="115000000"/>
    <n v="115000000"/>
    <n v="13123"/>
    <s v="C-1199-1002-10-0-1199001-02"/>
    <s v="Celebrado"/>
    <s v="En ejecución"/>
    <m/>
    <s v="CO-027-2023"/>
    <s v="Enero"/>
    <d v="2023-01-18T00:00:00"/>
    <s v="Prestación de Servicios Profesionales"/>
    <m/>
    <s v="Nivel Central"/>
    <s v="Bogotá D.C."/>
    <s v="JAIME ALEXANDER MÉNDEZ PULECIO"/>
    <n v="1010218162"/>
    <m/>
    <m/>
    <m/>
    <m/>
    <m/>
    <m/>
    <n v="123"/>
    <n v="19123"/>
    <d v="2023-01-18T00:00:00"/>
    <n v="115000000"/>
    <m/>
    <m/>
    <m/>
    <n v="115000000"/>
    <s v="Si "/>
    <d v="2023-01-18T00:00:00"/>
    <s v="2 CUMPLIMIENTO"/>
    <d v="2023-01-18T00:00:00"/>
    <d v="2023-12-31T00:00:00"/>
    <n v="347"/>
    <s v="DIEGO EMILIO OJEDA MONCAYO"/>
    <n v="19498970"/>
    <m/>
    <m/>
    <m/>
    <m/>
    <m/>
    <m/>
    <m/>
    <m/>
    <n v="115000000"/>
    <m/>
    <m/>
    <m/>
    <m/>
    <m/>
    <m/>
    <m/>
    <m/>
    <m/>
    <n v="347"/>
    <m/>
    <m/>
  </r>
  <r>
    <s v="UNIDAD ADMINISTRATIVA ESPECIAL MIGRACIÓN COLOMBIA"/>
    <s v="900477235-6"/>
    <s v="Secop II"/>
    <n v="98"/>
    <x v="0"/>
    <s v="20232501413000011E"/>
    <s v="PCD-025-2023-60TEC"/>
    <x v="0"/>
    <x v="5"/>
    <s v="Contratación Directa"/>
    <s v="Prestación de Servicios Profesionales "/>
    <s v="Oficina de Tecnología de la Informacion"/>
    <s v="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
    <n v="80161500"/>
    <s v="Servicios de gestión, servicios profesionales de empresa y servicios administrativos"/>
    <n v="86250000"/>
    <n v="86250000"/>
    <n v="13223"/>
    <s v="C-1199-1002-10-0-1199001-02"/>
    <s v="Celebrado"/>
    <s v="En ejecución"/>
    <m/>
    <s v="CO-023-2023"/>
    <s v="Enero"/>
    <d v="2023-01-18T00:00:00"/>
    <s v="Prestación de Servicios Profesionales"/>
    <m/>
    <s v="Nivel Central"/>
    <s v="Bogotá D.C."/>
    <s v="SERGIO ALEJANDRO ROMERO SARMIENTO"/>
    <n v="1010218162"/>
    <m/>
    <m/>
    <m/>
    <m/>
    <m/>
    <m/>
    <n v="123"/>
    <n v="19223"/>
    <d v="2023-01-18T00:00:00"/>
    <n v="86250000"/>
    <m/>
    <m/>
    <m/>
    <n v="86250000"/>
    <s v="Si "/>
    <d v="2023-01-18T00:00:00"/>
    <s v="2 CUMPLIMIENTO"/>
    <d v="2023-01-18T00:00:00"/>
    <d v="2023-12-31T00:00:00"/>
    <n v="347"/>
    <s v="DIEGO EMILIO OJEDA MONCAYO"/>
    <n v="19498970"/>
    <m/>
    <m/>
    <m/>
    <m/>
    <m/>
    <m/>
    <m/>
    <m/>
    <n v="86250000"/>
    <m/>
    <m/>
    <m/>
    <m/>
    <m/>
    <m/>
    <m/>
    <m/>
    <m/>
    <n v="347"/>
    <m/>
    <m/>
  </r>
  <r>
    <s v="UNIDAD ADMINISTRATIVA ESPECIAL MIGRACIÓN COLOMBIA"/>
    <s v="900477235-6"/>
    <s v="Secop II"/>
    <n v="55"/>
    <x v="0"/>
    <s v="20232501413000010E"/>
    <s v="PCD-026-2023-11TEC"/>
    <x v="0"/>
    <x v="3"/>
    <s v="Contratación Directa"/>
    <s v="Prestación de Servicios Profesionales "/>
    <s v="Oficina de Tecnología de la Informacion"/>
    <s v="Prestar los servicios profesionales para desarrollar actividades relacionadas con planes, programas, documentación y seguimiento a la contratación de la Oficina de Tecnología de la Información de Migración Colombia."/>
    <n v="80101500"/>
    <s v="Servicios de gestión, servicios profesionales de empresa y servicios administrativos"/>
    <n v="121000000"/>
    <n v="121000000"/>
    <n v="13323"/>
    <s v="C-1199-1002-10-0-1199001-02"/>
    <s v="Celebrado"/>
    <s v="En ejecución"/>
    <m/>
    <s v="CO-042-2023"/>
    <s v="Enero"/>
    <d v="2023-01-20T00:00:00"/>
    <s v="Prestación de Servicios Profesionales"/>
    <m/>
    <s v="Nivel Central"/>
    <s v="Bogotá D.C."/>
    <s v="SONIA YANETH AREVALO BONILLA"/>
    <n v="52440980"/>
    <m/>
    <m/>
    <m/>
    <m/>
    <m/>
    <m/>
    <n v="123"/>
    <n v="22123"/>
    <d v="2023-01-23T00:00:00"/>
    <n v="121000000"/>
    <m/>
    <m/>
    <m/>
    <n v="121000000"/>
    <s v="Si "/>
    <d v="2023-01-23T00:00:00"/>
    <s v="2 CUMPLIMIENTO"/>
    <d v="2023-01-23T00:00:00"/>
    <d v="2023-12-31T00:00:00"/>
    <n v="342"/>
    <s v="DIEGO EMILIO OJEDA MONCAYO"/>
    <n v="19498970"/>
    <m/>
    <m/>
    <m/>
    <m/>
    <m/>
    <m/>
    <m/>
    <m/>
    <n v="121000000"/>
    <m/>
    <m/>
    <m/>
    <m/>
    <m/>
    <m/>
    <m/>
    <m/>
    <m/>
    <n v="342"/>
    <m/>
    <m/>
  </r>
  <r>
    <s v="UNIDAD ADMINISTRATIVA ESPECIAL MIGRACIÓN COLOMBIA"/>
    <s v="900477235-6"/>
    <s v="Secop II"/>
    <n v="30"/>
    <x v="0"/>
    <s v="20232401413000004E"/>
    <s v="PCD-027-2023-2COM"/>
    <x v="0"/>
    <x v="5"/>
    <s v="Contratación Directa"/>
    <s v="Prestacion de Servicios de Apoyo a la Gestion"/>
    <s v="Oficina de Comunicaciones "/>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63250000"/>
    <n v="63250000"/>
    <n v="13523"/>
    <s v="A-02-02-02-008-003"/>
    <s v="Celebrado"/>
    <s v="En ejecución"/>
    <m/>
    <s v="CO-024-2023"/>
    <s v="Enero"/>
    <d v="2023-01-18T00:00:00"/>
    <s v="Prestacion de Servicios de Apoyo a la Gestion"/>
    <m/>
    <s v="Nivel Central"/>
    <s v="Bogotá D.C."/>
    <s v="JAVIER ENRIQUE GONZÁLEZ GONZÁLEZ"/>
    <n v="79865008"/>
    <m/>
    <m/>
    <m/>
    <m/>
    <m/>
    <m/>
    <n v="123"/>
    <n v="18723"/>
    <d v="2023-01-18T00:00:00"/>
    <n v="63250000"/>
    <m/>
    <m/>
    <m/>
    <n v="63250000"/>
    <s v="Si "/>
    <d v="2023-01-18T00:00:00"/>
    <s v="2 CUMPLIMIENTO"/>
    <d v="2023-01-18T00:00:00"/>
    <d v="2023-12-31T00:00:00"/>
    <n v="347"/>
    <s v="MARITZA ROCÍO SERRANO VILLAMIL"/>
    <n v="393757630"/>
    <m/>
    <m/>
    <m/>
    <m/>
    <m/>
    <m/>
    <m/>
    <m/>
    <n v="63250000"/>
    <m/>
    <m/>
    <m/>
    <m/>
    <m/>
    <m/>
    <m/>
    <m/>
    <m/>
    <n v="347"/>
    <m/>
    <m/>
  </r>
  <r>
    <s v="UNIDAD ADMINISTRATIVA ESPECIAL MIGRACIÓN COLOMBIA"/>
    <s v="900477235-6"/>
    <s v="Secop II"/>
    <n v="239"/>
    <x v="0"/>
    <s v="20234021413000002E"/>
    <s v="PCD-056-2023-6E"/>
    <x v="0"/>
    <x v="6"/>
    <s v="Contratación Directa"/>
    <s v="Prestación de Servicios Profesionales "/>
    <s v="Oficina de Comunicaciones "/>
    <s v="PRESTAR LOS SERVICIOS PROFESIONALES ESPECIALIZADOS EN LA SUBDIRECCIÓN DE EXTRANJERÍA CON AUTONOMÍA TÉCNICA Y ADMINISTRATIVA, DE ACUERDO CON LAS CONDICIONES SEÑALADAS Y ESPECIFICACIONES TÉCNICAS DESCRITAS EN LOS ESTUDIOS PREVIOS"/>
    <n v="80111600"/>
    <s v="Servicios de gestión, servicios profesionales de empresa y servicios administrativos"/>
    <n v="90000000"/>
    <n v="90000000"/>
    <n v="15223"/>
    <s v="A-02-02-02-008-003"/>
    <s v="Celebrado"/>
    <s v="En ejecución"/>
    <m/>
    <s v="CO-055-2023"/>
    <s v="Febrero"/>
    <d v="2023-02-01T00:00:00"/>
    <s v="Prestación de Servicios Profesionales"/>
    <m/>
    <s v="Nivel Central"/>
    <s v="Bogotá D.C."/>
    <s v="NESTOR DAVID MEDINA HERRERA"/>
    <n v="91534928"/>
    <m/>
    <m/>
    <m/>
    <m/>
    <m/>
    <m/>
    <n v="123"/>
    <n v="31623"/>
    <d v="2023-02-01T00:00:00"/>
    <n v="90000000"/>
    <m/>
    <m/>
    <m/>
    <n v="90000000"/>
    <s v="Si "/>
    <d v="2023-02-01T00:00:00"/>
    <s v="2 CUMPLIMIENTO"/>
    <d v="2023-02-01T00:00:00"/>
    <d v="2023-11-30T00:00:00"/>
    <n v="302"/>
    <s v="MARGARITA MARIA BAUTISTA MARTINEZ"/>
    <n v="1010181437"/>
    <m/>
    <m/>
    <m/>
    <m/>
    <m/>
    <m/>
    <m/>
    <m/>
    <n v="90000000"/>
    <m/>
    <m/>
    <m/>
    <m/>
    <m/>
    <m/>
    <m/>
    <m/>
    <m/>
    <n v="302"/>
    <m/>
    <m/>
  </r>
  <r>
    <s v="UNIDAD ADMINISTRATIVA ESPECIAL MIGRACIÓN COLOMBIA"/>
    <s v="900477235-6"/>
    <s v="Secop II"/>
    <n v="151"/>
    <x v="0"/>
    <s v="20236231414000002E"/>
    <s v="PCD-061-2023-33SYF"/>
    <x v="0"/>
    <x v="6"/>
    <s v="Contratación Directa"/>
    <s v="Arrendamiento"/>
    <s v="Subdirección Administrativa y Financiera"/>
    <s v="Contratar el arriendo del parqueadero para el CFSM en la ciudad de Valledupar"/>
    <n v="80131502"/>
    <s v="Alquiler y arrendamiento de propiedades o edificaciones."/>
    <n v="4950000"/>
    <n v="4800000"/>
    <n v="19423"/>
    <s v="A-02-02-02-007-002"/>
    <s v="Cancelado"/>
    <s v="Desierto"/>
    <s v="O341"/>
    <m/>
    <m/>
    <m/>
    <m/>
    <m/>
    <m/>
    <m/>
    <m/>
    <m/>
    <m/>
    <m/>
    <m/>
    <m/>
    <m/>
    <m/>
    <n v="123"/>
    <m/>
    <m/>
    <m/>
    <m/>
    <m/>
    <m/>
    <m/>
    <m/>
    <m/>
    <m/>
    <m/>
    <m/>
    <n v="0"/>
    <m/>
    <m/>
    <m/>
    <m/>
    <m/>
    <m/>
    <m/>
    <m/>
    <m/>
    <m/>
    <n v="0"/>
    <m/>
    <m/>
    <m/>
    <m/>
    <m/>
    <m/>
    <m/>
    <m/>
    <m/>
    <n v="0"/>
    <m/>
    <m/>
  </r>
  <r>
    <s v="UNIDAD ADMINISTRATIVA ESPECIAL MIGRACIÓN COLOMBIA"/>
    <s v="900477235-6"/>
    <s v="Secop II"/>
    <n v="1"/>
    <x v="1"/>
    <s v="20236311413000001E"/>
    <s v="PCD-004-2023-1D"/>
    <x v="0"/>
    <x v="7"/>
    <s v="Contratación Directa"/>
    <s v="Prestación de Servicios Profesionales "/>
    <s v="Dirección General"/>
    <s v="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
    <n v="80161504"/>
    <s v="Servicios de oficina"/>
    <n v="138000000"/>
    <n v="138000000"/>
    <n v="11223"/>
    <s v="A-02-02-02-008-003"/>
    <s v="Celebrado"/>
    <s v="En ejecución"/>
    <m/>
    <s v="CO-001-2023"/>
    <s v="Enero"/>
    <d v="2023-01-13T00:00:00"/>
    <s v="Prestación de Servicios Profesionales"/>
    <m/>
    <s v="Nivel Central"/>
    <s v="Bogotá D.C."/>
    <s v="LESLIE CATALINA ESPARZA NARANJO"/>
    <n v="52046198"/>
    <s v="-"/>
    <s v="COMUNICACIÓN SOCIAL"/>
    <s v="NO"/>
    <s v="No es mypime"/>
    <s v="N/A"/>
    <d v="1971-04-24T00:00:00"/>
    <n v="52"/>
    <n v="13723"/>
    <d v="2023-01-12T00:00:00"/>
    <n v="138000000"/>
    <m/>
    <m/>
    <m/>
    <n v="138000000"/>
    <s v="Si "/>
    <d v="2023-01-17T00:00:00"/>
    <s v="2 CUMPLIMIENTO"/>
    <d v="2023-01-17T00:00:00"/>
    <d v="2023-12-31T00:00:00"/>
    <n v="348"/>
    <s v="MARTHA EUGENIA RAMOS OSPINA"/>
    <n v="55164919"/>
    <m/>
    <m/>
    <m/>
    <m/>
    <m/>
    <m/>
    <m/>
    <m/>
    <n v="138000000"/>
    <m/>
    <m/>
    <m/>
    <m/>
    <m/>
    <m/>
    <m/>
    <m/>
    <m/>
    <n v="348"/>
    <m/>
    <m/>
  </r>
  <r>
    <s v="UNIDAD ADMINISTRATIVA ESPECIAL MIGRACIÓN COLOMBIA"/>
    <s v="900477235-6"/>
    <s v="Secop II"/>
    <n v="4"/>
    <x v="1"/>
    <s v="20236011413000002E"/>
    <s v="PCD-042-2023-4D"/>
    <x v="0"/>
    <x v="8"/>
    <s v="Contratación Directa"/>
    <s v="Prestación de Servicios Profesionales "/>
    <s v="Dirección General"/>
    <s v="PRESTAR LOS SERVICIOS PROFESIONALES ESPECIALIZADO CON AUTONOMÍA TÉCNICA Y ADMINISTRATIVA PARA APOYAR LA GESTIÓN DE LA DIRECCIÓN GENERAL DE MIGRACIÓN COLOMBIA, DE ACUERDO CON LAS CONDICIONES SEÑALADAS Y ESPECIFICACIONES TÉCNICAS DESCRITAS EN LOS ESTUDIOS PREVIOS."/>
    <n v="80161504"/>
    <s v="Servicios de oficina"/>
    <n v="80000000"/>
    <n v="80000000"/>
    <n v="14023"/>
    <s v="A-02-02-02-008-003"/>
    <s v="Celebrado"/>
    <s v="En ejecución"/>
    <m/>
    <s v="CO-050-2023"/>
    <s v="Enero"/>
    <d v="2023-01-26T00:00:00"/>
    <s v="Prestación de Servicios Profesionales"/>
    <m/>
    <s v="Nivel Central"/>
    <s v="Bogotá D.C."/>
    <s v="LUIS FERNANDO MARTÍNEZ VARGAS"/>
    <n v="79951390"/>
    <s v="-"/>
    <s v="ECONOMIA"/>
    <s v="NO"/>
    <s v="No es mypime"/>
    <s v="N/A"/>
    <d v="1979-06-08T00:00:00"/>
    <n v="44"/>
    <n v="27723"/>
    <d v="2023-01-26T00:00:00"/>
    <n v="80000000"/>
    <m/>
    <m/>
    <m/>
    <n v="80000000"/>
    <s v="Si "/>
    <d v="2023-01-27T00:00:00"/>
    <s v="2 CUMPLIMIENTO"/>
    <d v="2023-02-01T00:00:00"/>
    <d v="2023-10-01T00:00:00"/>
    <n v="242"/>
    <s v="MARIA PAULA AVILA GONZALEZ"/>
    <n v="52619262"/>
    <m/>
    <m/>
    <m/>
    <m/>
    <m/>
    <m/>
    <m/>
    <m/>
    <n v="80000000"/>
    <m/>
    <m/>
    <m/>
    <m/>
    <m/>
    <m/>
    <m/>
    <m/>
    <m/>
    <n v="242"/>
    <m/>
    <m/>
  </r>
  <r>
    <s v="UNIDAD ADMINISTRATIVA ESPECIAL MIGRACIÓN COLOMBIA"/>
    <s v="900477235-6"/>
    <s v="Secop II"/>
    <n v="7"/>
    <x v="1"/>
    <s v="20232121413000001E"/>
    <s v="PCD-001-2023-1P"/>
    <x v="0"/>
    <x v="9"/>
    <s v="Contratación Directa"/>
    <s v="Prestación de Servicios Profesionales "/>
    <s v="Oficina Asesora de Planeación"/>
    <s v="PRESTACIÓN DE SERVICIOS PROFESIONALES CON AUTONOMÍA TÉCNICA Y ADMINISTRATIVA EN  A LA OFICINA ASESORA DE PLANEACIÓN EN TEMAS DE DIRECCIONAMIENTO Y PLANEACIÓN ESTRATÉGICA EN EL MARCO DEL PLAN NACIONAL DE DESARROLLO, POLÍTICAS PÚBLICAS Y POLÍTICAS DE GESTIÓN INSTITUCIONAL."/>
    <n v="80111600"/>
    <s v="Servicios de personal temporal"/>
    <n v="57500000"/>
    <n v="57500000"/>
    <n v="12223"/>
    <s v="C-1199-1002-11-0-1199060-02"/>
    <s v="Celebrado"/>
    <s v="En ejecución"/>
    <m/>
    <s v="CO-002-2023"/>
    <s v="Enero"/>
    <d v="2023-01-13T00:00:00"/>
    <s v="Prestación de Servicios Profesionales"/>
    <m/>
    <s v="Nivel Central"/>
    <s v="Bogotá D.C."/>
    <s v="ANA MARIA OCHOA TABARES"/>
    <n v="52528201"/>
    <s v="-"/>
    <s v="INGENIERIA INDUSTRIAL"/>
    <s v="NO"/>
    <s v="No es mypime"/>
    <s v="N/A"/>
    <d v="1979-07-05T00:00:00"/>
    <n v="44"/>
    <n v="15323"/>
    <d v="2023-01-16T00:00:00"/>
    <n v="57500000"/>
    <m/>
    <m/>
    <m/>
    <n v="57500000"/>
    <s v="Si "/>
    <d v="2023-01-13T00:00:00"/>
    <s v="2 CUMPLIMIENTO"/>
    <d v="2023-01-16T00:00:00"/>
    <d v="2023-12-31T00:00:00"/>
    <n v="349"/>
    <s v="JORGE ENRIQUE GARCIA LONDOÑO"/>
    <n v="79276876"/>
    <m/>
    <m/>
    <m/>
    <m/>
    <m/>
    <m/>
    <m/>
    <m/>
    <n v="57500000"/>
    <m/>
    <m/>
    <m/>
    <m/>
    <m/>
    <m/>
    <m/>
    <m/>
    <m/>
    <n v="349"/>
    <m/>
    <m/>
  </r>
  <r>
    <s v="UNIDAD ADMINISTRATIVA ESPECIAL MIGRACIÓN COLOMBIA"/>
    <s v="900477235-6"/>
    <s v="Secop II"/>
    <n v="8"/>
    <x v="1"/>
    <s v="20232121413000006E"/>
    <s v="PCD-054-2023-2P"/>
    <x v="0"/>
    <x v="8"/>
    <s v="Contratación Directa"/>
    <s v="Prestación de Servicios Profesionales "/>
    <s v="Oficina Asesora de Planeación"/>
    <s v="PRESTACIÓN DE SERVICIOS PROFESIONALES CON AUTONOMÍA TÉCNICA Y ADMINISTRATIVA PARA LA OFICINA ASESORA DE PLANEACIÓN EN TEMAS DE MEJORA CONTINUA Y SISTEMA INTEGRADO DE GESTIÓN."/>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m/>
    <s v="CO-051-2023"/>
    <s v="Enero"/>
    <d v="2023-01-30T00:00:00"/>
    <s v="Prestación de Servicios Profesionales"/>
    <m/>
    <s v="Nivel Central"/>
    <s v="Bogotá D.C."/>
    <s v="HENRY SANTIAGO GUILLEN CABRERA"/>
    <n v="1016072632"/>
    <s v="-"/>
    <s v="INGENIERIA INDUSTRIAL"/>
    <s v="NO"/>
    <s v="No es mypime"/>
    <s v="N/A"/>
    <d v="1994-12-25T00:00:00"/>
    <n v="29"/>
    <n v="31123"/>
    <d v="2023-01-31T00:00:00"/>
    <n v="55000000"/>
    <m/>
    <m/>
    <m/>
    <n v="55000000"/>
    <s v="Si "/>
    <d v="2023-01-30T00:00:00"/>
    <s v="2 CUMPLIMIENTO"/>
    <d v="2023-02-01T00:00:00"/>
    <d v="2023-12-31T00:00:00"/>
    <n v="333"/>
    <s v="JORGE ENRIQUE GARCIA LONDOÑO"/>
    <n v="79276876"/>
    <m/>
    <m/>
    <m/>
    <m/>
    <m/>
    <m/>
    <m/>
    <m/>
    <n v="55000000"/>
    <m/>
    <m/>
    <m/>
    <m/>
    <m/>
    <m/>
    <m/>
    <m/>
    <m/>
    <n v="333"/>
    <m/>
    <m/>
  </r>
  <r>
    <s v="UNIDAD ADMINISTRATIVA ESPECIAL MIGRACIÓN COLOMBIA"/>
    <s v="900477235-6"/>
    <s v="Secop II"/>
    <n v="21"/>
    <x v="1"/>
    <s v="20232241413000002E"/>
    <s v="PCD-037-2023-1J"/>
    <x v="0"/>
    <x v="2"/>
    <s v="Contratación Directa"/>
    <s v="Prestación de Servicios Profesionales "/>
    <s v="Oficina Asesora Jurídica"/>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
    <s v="81101508;80161500;80161504;80121704"/>
    <s v="Ingeniería arquitectónica - Servicios de apoyo gerencial - Servicios de oficina - Servicios legales sobre contratos"/>
    <n v="70400000"/>
    <n v="70400000"/>
    <n v="10323"/>
    <s v="A-02-02-02-008-003"/>
    <s v="Celebrado"/>
    <s v="En ejecución"/>
    <m/>
    <s v="CO-029-2023"/>
    <s v="Enero"/>
    <d v="2023-01-19T00:00:00"/>
    <s v="Prestación de Servicios Profesionales"/>
    <m/>
    <s v="Nivel Central"/>
    <s v="Bogotá D.C."/>
    <s v="ANA CONSTANZA POLANIA"/>
    <n v="52258308"/>
    <s v="-"/>
    <s v="DERECHO"/>
    <s v="NO"/>
    <s v="No es mypime"/>
    <s v="N/A"/>
    <d v="1975-04-21T00:00:00"/>
    <n v="48"/>
    <n v="20423"/>
    <d v="2023-01-19T00:00:00"/>
    <n v="70400000"/>
    <m/>
    <m/>
    <m/>
    <n v="70400000"/>
    <s v="Si "/>
    <d v="2023-01-19T00:00:00"/>
    <s v="2 CUMPLIMIENTO"/>
    <d v="2023-01-23T00:00:00"/>
    <d v="2023-12-22T00:00:00"/>
    <n v="333"/>
    <s v="CARLOS JULIO AVILA CORONEL"/>
    <n v="79279880"/>
    <m/>
    <m/>
    <m/>
    <m/>
    <m/>
    <m/>
    <m/>
    <m/>
    <n v="70400000"/>
    <m/>
    <m/>
    <m/>
    <m/>
    <m/>
    <m/>
    <m/>
    <m/>
    <m/>
    <n v="333"/>
    <m/>
    <m/>
  </r>
  <r>
    <s v="UNIDAD ADMINISTRATIVA ESPECIAL MIGRACIÓN COLOMBIA"/>
    <s v="900477235-6"/>
    <s v="Secop II"/>
    <n v="31"/>
    <x v="1"/>
    <s v="20232401413000005E"/>
    <s v="PCD-038-2023-3COM"/>
    <x v="0"/>
    <x v="2"/>
    <s v="Contratación Directa"/>
    <s v="Prestación de Servicios Profesionales "/>
    <s v="Oficina de Comunicaciones "/>
    <s v="PARTICIPAR, IMPLEMENTAR Y ACOMPAÑAR LA EJECUCIÓN DE LAS ACCIONES PLANEADAS POR LA OFICINA DE COMUNICACIONES Y SERVICIO  PARA COMUNICACIÓN INTERNA DE MIGRACIÓN COLOMBIA EN DESARROLLO DE SU MISIONALIDAD Y DE ACUERDO CON LAS NECESIDADES DE LA ENTIDAD."/>
    <n v="80161504"/>
    <s v="Servicios de oficina"/>
    <n v="69000000"/>
    <n v="69000000"/>
    <n v="13623"/>
    <s v="A-02-02-02-008-003"/>
    <s v="Celebrado"/>
    <s v="En ejecución"/>
    <m/>
    <s v="CO-028-2023"/>
    <s v="Enero"/>
    <d v="2023-01-19T00:00:00"/>
    <s v="Prestación de Servicios Profesionales"/>
    <m/>
    <s v="Nivel Central"/>
    <s v="Bogotá D.C."/>
    <s v="LUIS ALFONSO VIECCO ROSADO"/>
    <n v="77172059"/>
    <s v="-"/>
    <s v="COMUNICACIÓN SOCIAL"/>
    <s v="NO"/>
    <s v="No es mypime"/>
    <s v="N/A"/>
    <d v="1973-01-30T00:00:00"/>
    <n v="50"/>
    <n v="20123"/>
    <d v="2023-01-19T00:00:00"/>
    <n v="69000000"/>
    <m/>
    <m/>
    <m/>
    <n v="69000000"/>
    <s v="Si "/>
    <d v="2023-01-18T00:00:00"/>
    <s v="2 CUMPLIMIENTO"/>
    <d v="2023-01-19T00:00:00"/>
    <d v="2023-12-31T00:00:00"/>
    <n v="346"/>
    <s v="MARITZA ROCIO SERRANO VILLAMIL"/>
    <n v="39757630"/>
    <m/>
    <m/>
    <m/>
    <m/>
    <m/>
    <m/>
    <m/>
    <m/>
    <n v="69000000"/>
    <m/>
    <m/>
    <m/>
    <m/>
    <m/>
    <m/>
    <m/>
    <m/>
    <m/>
    <n v="346"/>
    <m/>
    <m/>
  </r>
  <r>
    <s v="UNIDAD ADMINISTRATIVA ESPECIAL MIGRACIÓN COLOMBIA"/>
    <s v="900477235-6"/>
    <s v="Secop II"/>
    <n v="45"/>
    <x v="1"/>
    <s v="20232501413000001E"/>
    <s v="PCD-015-2023-1TEC"/>
    <x v="0"/>
    <x v="9"/>
    <s v="Contratación Directa"/>
    <s v="Prestación de Servicios Profesionales "/>
    <s v="Oficina de Tecnología de la Informacion"/>
    <s v="PRESTAR LOS SERVICIOS PROFESIONALES PARA DESARROLLAR ACTIVIDADES RELACIONADAS CON TEMAS CONTRACTUALES  DE LA OFICINA DE TECNOLOGÍA DE LA INFORMACIÓN DE MIGRACIÓN COLOMBIA."/>
    <s v="81111800;80111600"/>
    <s v="Servicios de sistemas y administración de componentes de sistemas - Servicios de personal temporal"/>
    <n v="80500000"/>
    <n v="80500000"/>
    <n v="11423"/>
    <s v="C-1199-1002-10-0-1199001-02"/>
    <s v="Celebrado"/>
    <s v="En ejecución"/>
    <m/>
    <s v="CO-005-2023"/>
    <s v="Enero"/>
    <d v="2023-01-13T00:00:00"/>
    <s v="Prestación de Servicios Profesionales"/>
    <m/>
    <s v="Nivel Central"/>
    <s v="Bogotá D.C."/>
    <s v="NORA CONSTANZA PARRA NARANJO"/>
    <n v="1057579290"/>
    <s v="-"/>
    <s v="INGENIERIA INDUSTRIAL"/>
    <s v="NO"/>
    <s v="No es mypime"/>
    <s v="N/A"/>
    <d v="1988-09-09T00:00:00"/>
    <n v="35"/>
    <n v="14423"/>
    <d v="2023-01-13T00:00:00"/>
    <n v="80500000"/>
    <m/>
    <m/>
    <m/>
    <n v="80500000"/>
    <s v="Si "/>
    <d v="2023-01-17T00:00:00"/>
    <s v="2 CUMPLIMIENTO"/>
    <d v="2023-01-16T00:00:00"/>
    <d v="2023-12-31T00:00:00"/>
    <n v="349"/>
    <s v="DIEGO EMILIO OJEDA MONCAYO"/>
    <n v="19498970"/>
    <m/>
    <m/>
    <m/>
    <m/>
    <m/>
    <m/>
    <m/>
    <m/>
    <n v="80500000"/>
    <m/>
    <m/>
    <m/>
    <m/>
    <m/>
    <m/>
    <m/>
    <m/>
    <m/>
    <n v="349"/>
    <m/>
    <m/>
  </r>
  <r>
    <s v="UNIDAD ADMINISTRATIVA ESPECIAL MIGRACIÓN COLOMBIA"/>
    <s v="900477235-6"/>
    <s v="Secop II"/>
    <n v="116"/>
    <x v="1"/>
    <s v="20236001413000003E"/>
    <s v="PCD-019-2023-2SG"/>
    <x v="0"/>
    <x v="0"/>
    <s v="Contratación Directa"/>
    <s v="Prestación de Servicios Profesionales "/>
    <s v="Secretaria General"/>
    <s v="PRESTAR LOS SERVICIOS PROFESIONALES ESPECIALIZADOS CON AUTONOMÍA TÉCNICA Y ADMINISTRATIVA PARA APOYAR A LA SECRETARIA GENERAL DE MIGRACIÓN COLOMBIA DE ACUERDO CON LAS CONDICIONES SEÑALADAS Y ESPECIFICACIONES TÉCNICAS DESCRITAS EN LOS ESTUDIOS PREVIOS."/>
    <n v="80161504"/>
    <s v="Servicios de oficina"/>
    <n v="80000000"/>
    <n v="80000000"/>
    <n v="12823"/>
    <s v="A-02-02-02-008-003"/>
    <s v="Celebrado"/>
    <s v="En ejecución"/>
    <m/>
    <s v="CO-009-2023"/>
    <s v="Enero"/>
    <d v="2023-01-17T00:00:00"/>
    <s v="Prestación de Servicios Profesionales"/>
    <m/>
    <s v="Nivel Central"/>
    <s v="Bogotá D.C."/>
    <s v="LIZETH ISABOT CORTES  ESPITIA"/>
    <n v="1026271334"/>
    <s v="-"/>
    <s v="DERECHO"/>
    <s v="NO"/>
    <s v="No es mypime"/>
    <s v="N/A"/>
    <d v="1990-11-01T00:00:00"/>
    <n v="33"/>
    <n v="19323"/>
    <d v="2023-01-18T00:00:00"/>
    <n v="80000000"/>
    <m/>
    <m/>
    <m/>
    <n v="80000000"/>
    <s v="Si "/>
    <d v="2023-01-18T00:00:00"/>
    <s v="2 CUMPLIMIENTO"/>
    <d v="2023-01-19T00:00:00"/>
    <d v="2023-11-19T00:00:00"/>
    <n v="304"/>
    <s v="RIGOBERTO NIÑO CORREDOR"/>
    <n v="79321317"/>
    <m/>
    <m/>
    <m/>
    <m/>
    <m/>
    <m/>
    <m/>
    <m/>
    <n v="80000000"/>
    <m/>
    <m/>
    <m/>
    <m/>
    <m/>
    <m/>
    <m/>
    <m/>
    <m/>
    <n v="304"/>
    <m/>
    <m/>
  </r>
  <r>
    <s v="UNIDAD ADMINISTRATIVA ESPECIAL MIGRACIÓN COLOMBIA"/>
    <s v="900477235-6"/>
    <s v="Secop II"/>
    <n v="164"/>
    <x v="1"/>
    <s v="20236251413000001E"/>
    <s v="PCD-024-2023-46SYF"/>
    <x v="0"/>
    <x v="0"/>
    <s v="Contratación Directa"/>
    <s v="Prestación de Servicios Profesionales "/>
    <s v="Subdirección Administrativa y Financiera"/>
    <s v="PRESTACIÓN DE SERVICIOS PROFESIONALES CON AUTONOMÍA TÉCNICA Y ADMINISTRATIVA  EN TEMAS RELACIONADOS CON LA GESTIÓN DE CARTERA Y ESTRUCTURACIÓN DE PROCESOS,  AL GRUPO DE SOPORTE A LA GESTIÓN REGIONAL  DE LA  _x000a_SUBDIRECCIÓN ADMINISTRATIVA Y FINANCIERA,  DE ACUERDO CON LAS CONDICIONES Y ESPECIFICACIONES TÉCNICAS DESCRITAS EN LOS ESTUDIOS PREVIOS."/>
    <n v="80161504"/>
    <s v="Servicios de oficina"/>
    <n v="69000000"/>
    <n v="69000000"/>
    <n v="13723"/>
    <s v="A-02-02-02-008-003"/>
    <s v="Celebrado"/>
    <s v="En ejecución"/>
    <m/>
    <s v="CO-021-2023"/>
    <s v="Enero"/>
    <d v="2023-01-16T00:00:00"/>
    <s v="Prestación de Servicios Profesionales"/>
    <m/>
    <s v="Nivel Central"/>
    <s v="Bogotá D.C."/>
    <s v="EMIGDIO NEL TRIANA LOPEZ"/>
    <n v="19484940"/>
    <s v="-"/>
    <s v="CONTADURIA PÚBLICA"/>
    <s v="NO"/>
    <s v="No es mypime"/>
    <s v="N/A"/>
    <d v="1962-07-29T00:00:00"/>
    <n v="61"/>
    <n v="16423"/>
    <d v="2023-01-17T00:00:00"/>
    <n v="69000000"/>
    <m/>
    <m/>
    <m/>
    <n v="69000000"/>
    <s v="Si "/>
    <d v="2023-01-18T00:00:00"/>
    <s v="2 CUMPLIMIENTO"/>
    <d v="2023-01-18T00:00:00"/>
    <d v="2023-12-31T00:00:00"/>
    <n v="347"/>
    <s v="CLAUDIA PATRICIA APONTE BELEÑO"/>
    <n v="39759737"/>
    <m/>
    <m/>
    <m/>
    <m/>
    <m/>
    <m/>
    <m/>
    <m/>
    <n v="69000000"/>
    <m/>
    <m/>
    <m/>
    <m/>
    <m/>
    <m/>
    <m/>
    <m/>
    <m/>
    <n v="347"/>
    <m/>
    <m/>
  </r>
  <r>
    <s v="UNIDAD ADMINISTRATIVA ESPECIAL MIGRACIÓN COLOMBIA"/>
    <s v="900477235-6"/>
    <s v="Secop II"/>
    <n v="165"/>
    <x v="1"/>
    <s v="20236211413000001E"/>
    <s v="PCD-017-2023-47SYF"/>
    <x v="0"/>
    <x v="9"/>
    <s v="Contratación Directa"/>
    <s v="Prestación de Servicios Profesionales "/>
    <s v="Subdirección Administrativa y Financiera"/>
    <s v="PRESTACIÓN DE SERVICIOS PROFESIONALES  CON AUTONOMÍA TÉCNICA Y ADMINISTRATIVA EN TEMAS CONTABLES Y TRIBUTARIOS AL GRUPO FINANCIERO DE LA  SUBDIRECCIÓN ADMINISTRATIVA Y FINANCIERA, DE ACUERDO CON LAS CONDICIONES Y ESPECIFICACIONES TÉCNICAS DESCRITAS EN LOS ESTUDIOS PREVIOS."/>
    <s v="80161504;80111605"/>
    <s v="Servicios de oficina - Necesidades de dotación de personal financiero temporal"/>
    <n v="69000000"/>
    <n v="69000000"/>
    <n v="9523"/>
    <s v="A-02-02-02-008-003"/>
    <s v="Celebrado"/>
    <s v="En ejecución"/>
    <m/>
    <s v="CO-006-2023"/>
    <s v="Enero"/>
    <d v="2023-01-16T00:00:00"/>
    <s v="Prestación de Servicios Profesionales"/>
    <m/>
    <s v="Nivel Central"/>
    <s v="Bogotá D.C."/>
    <s v="OSCAR LIBARDO LANCHEROS BUITRAGO"/>
    <n v="80469022"/>
    <s v="-"/>
    <s v="CONTADURIA PÚBLICA"/>
    <s v="NO"/>
    <s v="No es mypime"/>
    <s v="N/A"/>
    <d v="1972-05-13T00:00:00"/>
    <n v="51"/>
    <n v="15423"/>
    <d v="2023-01-16T00:00:00"/>
    <n v="69000000"/>
    <m/>
    <m/>
    <m/>
    <n v="69000000"/>
    <s v="Si "/>
    <d v="2023-01-17T00:00:00"/>
    <s v="2 CUMPLIMIENTO"/>
    <d v="2023-01-17T00:00:00"/>
    <d v="2023-12-30T00:00:00"/>
    <n v="347"/>
    <s v="GUSTAVO ALBERTO PADILLA"/>
    <n v="19462757"/>
    <m/>
    <m/>
    <m/>
    <m/>
    <m/>
    <m/>
    <m/>
    <m/>
    <n v="69000000"/>
    <m/>
    <m/>
    <m/>
    <m/>
    <m/>
    <m/>
    <m/>
    <m/>
    <m/>
    <n v="347"/>
    <m/>
    <m/>
  </r>
  <r>
    <s v="UNIDAD ADMINISTRATIVA ESPECIAL MIGRACIÓN COLOMBIA"/>
    <s v="900477235-6"/>
    <s v="Secop II"/>
    <n v="167"/>
    <x v="1"/>
    <s v="20236231413000001E"/>
    <s v="PCD-002-2023-49SYF"/>
    <x v="0"/>
    <x v="9"/>
    <s v="Contratación Directa"/>
    <s v="Prestación de Servicios Profesionales "/>
    <s v="Subdirección Administrativa y Financiera"/>
    <s v="PRESTACIÓN DE SERVICIOS PROFESIONALES  CON AUTONOMÍA TÉCNICA Y ADMINISTRATIVA  PARA LA GESTIÓN CONTRACTUAL, ELABORACIÓN Y PUBLICACIÓN DE DOCUMENTOS ASIGNADOS EN LAS DIFERENTES MODALIDADES, ASI COMO LA GESTIÓN POSCONTRACTUAL DE LOS PROCESOS QUE SE ADELANTAN EN LA UEMC."/>
    <s v="80161504;80111605"/>
    <s v="Servicios de oficina - Necesidades de dotación de personal financiero temporal"/>
    <n v="92000000"/>
    <n v="92000000"/>
    <n v="9323"/>
    <s v="A-02-02-02-008-003"/>
    <s v="Celebrado"/>
    <s v="En ejecución"/>
    <m/>
    <s v="CO-018-2023"/>
    <s v="Enero"/>
    <d v="2023-01-16T00:00:00"/>
    <s v="Prestación de Servicios Profesionales"/>
    <m/>
    <s v="Nivel Central"/>
    <s v="Bogotá D.C."/>
    <s v="ALEJANDRA MARIA ARCOS MEDINA"/>
    <n v="1049617134"/>
    <s v="-"/>
    <s v="DERECHO"/>
    <s v="NO"/>
    <s v="No es mypime"/>
    <s v="N/A"/>
    <d v="1989-06-23T00:00:00"/>
    <n v="34"/>
    <n v="15023"/>
    <d v="2023-01-16T00:00:00"/>
    <n v="92000000"/>
    <m/>
    <m/>
    <m/>
    <n v="92000000"/>
    <s v="Si "/>
    <d v="2023-01-16T00:00:00"/>
    <s v="2 CUMPLIMIENTO"/>
    <d v="2023-01-16T00:00:00"/>
    <d v="2023-12-31T00:00:00"/>
    <n v="349"/>
    <s v="JOSE CLEMENTE GOMEZ ROMERO"/>
    <n v="74852744"/>
    <m/>
    <m/>
    <m/>
    <m/>
    <m/>
    <m/>
    <m/>
    <m/>
    <n v="92000000"/>
    <m/>
    <m/>
    <m/>
    <m/>
    <m/>
    <m/>
    <m/>
    <m/>
    <m/>
    <n v="349"/>
    <m/>
    <m/>
  </r>
  <r>
    <s v="UNIDAD ADMINISTRATIVA ESPECIAL MIGRACIÓN COLOMBIA"/>
    <s v="900477235-6"/>
    <s v="Secop II"/>
    <n v="271"/>
    <x v="1"/>
    <s v="20235051413000001E"/>
    <s v="PCD-016-2023-1V"/>
    <x v="0"/>
    <x v="0"/>
    <s v="Contratación Directa"/>
    <s v="Prestación de Servicios Profesionales "/>
    <s v="Subdirección de Verificación Migratoria"/>
    <s v="PRESTACIÓN DE SERVICIOS PROFESIONALES CON AUTONOMÍA TÉCNICA Y ADMINISTRATIVA DE APOYO A LA SUBDIRECCIÓN DE VERIFICACIONES EN ASUNTOS DE ESTADÍSTICA Y VISUALIZACIÓN DE DATOS"/>
    <s v="81101508;80161504;80121704;81112002;"/>
    <s v="Ingeniería arquitectónica - Servicios de oficina - Servicios legales sobre contratos - Servicios de procesamiento o preparación de dato"/>
    <n v="69000000"/>
    <n v="69000000"/>
    <n v="4223"/>
    <s v="A-02-02-02-008-003"/>
    <s v="Celebrado"/>
    <s v="En ejecución"/>
    <m/>
    <s v="CO-008-2023"/>
    <s v="Enero"/>
    <d v="2023-01-16T00:00:00"/>
    <s v="Prestación de Servicios Profesionales"/>
    <m/>
    <s v="Nivel Central"/>
    <s v="Bogotá D.C."/>
    <s v="JOAQUÍN ANTONIO RODRÍGUEZ VILLEGAS"/>
    <n v="78750941"/>
    <s v="-"/>
    <s v="ESTADISTICA"/>
    <s v="NO"/>
    <s v="No es mypime"/>
    <s v="N/A"/>
    <d v="1976-11-13T00:00:00"/>
    <n v="47"/>
    <n v="15823"/>
    <d v="2023-01-16T00:00:00"/>
    <n v="69000000"/>
    <m/>
    <m/>
    <m/>
    <n v="69000000"/>
    <s v="Si "/>
    <d v="2023-01-16T00:00:00"/>
    <s v="2 CUMPLIMIENTO"/>
    <d v="2023-01-17T00:00:00"/>
    <d v="2023-12-31T00:00:00"/>
    <n v="348"/>
    <s v="JAIRO DANILO GUTIERREZ CASTILLO"/>
    <n v="7183645"/>
    <m/>
    <m/>
    <m/>
    <m/>
    <m/>
    <m/>
    <m/>
    <m/>
    <n v="69000000"/>
    <m/>
    <m/>
    <m/>
    <m/>
    <m/>
    <m/>
    <m/>
    <m/>
    <m/>
    <n v="348"/>
    <m/>
    <m/>
  </r>
  <r>
    <s v="UNIDAD ADMINISTRATIVA ESPECIAL MIGRACIÓN COLOMBIA"/>
    <s v="900477235-6"/>
    <s v="Secop II"/>
    <n v="47"/>
    <x v="2"/>
    <s v="20232501413000003E"/>
    <s v="PCD-022-2023-3TEC"/>
    <x v="0"/>
    <x v="2"/>
    <s v="contratacion directa "/>
    <s v="prestacion de servicios profesionales"/>
    <s v="oficina tecnologias de la informacion"/>
    <s v="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
    <s v="81-11-15"/>
    <s v="Servicios Basados en Ingeniería, Investigación y Tecnología -Servicios informáticos-Ingeniería de software o hardware"/>
    <n v="103500000"/>
    <n v="103500000"/>
    <n v="11623"/>
    <s v="C-1199-1002-10-0-1199001-02"/>
    <s v="Celebrado"/>
    <s v="En ejecución"/>
    <m/>
    <s v="CO-031-2023"/>
    <s v="Enero"/>
    <d v="2023-01-20T00:00:00"/>
    <s v="Prestación de Servicios Profesionales"/>
    <m/>
    <s v="Nivel Central"/>
    <s v="Bogotá D.C."/>
    <s v="JORGE ALBERTO TIBADUIZA RINCON"/>
    <n v="1053512616"/>
    <m/>
    <m/>
    <m/>
    <m/>
    <m/>
    <m/>
    <n v="123"/>
    <n v="21923"/>
    <d v="2023-01-20T00:00:00"/>
    <n v="103500000"/>
    <m/>
    <m/>
    <m/>
    <n v="103500000"/>
    <s v="si"/>
    <d v="2023-01-19T00:00:00"/>
    <s v="2 CUMPLIMIENTO"/>
    <d v="2023-01-20T00:00:00"/>
    <d v="2023-12-31T00:00:00"/>
    <n v="345"/>
    <s v="DIEGO EMILIO OJEDA MONCAYO"/>
    <n v="19498970"/>
    <m/>
    <m/>
    <m/>
    <m/>
    <m/>
    <m/>
    <m/>
    <m/>
    <n v="103500000"/>
    <m/>
    <m/>
    <m/>
    <m/>
    <m/>
    <m/>
    <m/>
    <m/>
    <m/>
    <n v="345"/>
    <m/>
    <m/>
  </r>
  <r>
    <s v="UNIDAD ADMINISTRATIVA ESPECIAL MIGRACIÓN COLOMBIA"/>
    <s v="900477235-6"/>
    <s v="Secop II"/>
    <n v="50"/>
    <x v="2"/>
    <s v="20232501413000006E"/>
    <s v="PCD-033-2023-6TEC"/>
    <x v="0"/>
    <x v="1"/>
    <s v="contratacion directa "/>
    <s v="prestacion de servicios profesionales"/>
    <s v="oficina tecnologias de la informacion"/>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2023"/>
    <s v="C-1199-1002-10-0-1199001-02"/>
    <s v="Celebrado"/>
    <s v="En ejecución"/>
    <m/>
    <s v="CO-032-2023"/>
    <s v="Enero"/>
    <d v="2023-01-24T00:00:00"/>
    <s v="Prestación de Servicios Profesionales"/>
    <m/>
    <s v="Nivel Central"/>
    <s v="Bogotá D.C."/>
    <s v="VERONICA BEATRIZ BORGES CELIN"/>
    <n v="1127617145"/>
    <m/>
    <m/>
    <m/>
    <m/>
    <m/>
    <m/>
    <n v="123"/>
    <n v="21823"/>
    <d v="2023-01-20T00:00:00"/>
    <n v="115000000"/>
    <m/>
    <m/>
    <m/>
    <n v="115000000"/>
    <s v="si"/>
    <d v="2023-01-20T00:00:00"/>
    <s v="2 CUMPLIMIENTO"/>
    <d v="2023-01-24T00:00:00"/>
    <d v="2023-12-31T00:00:00"/>
    <n v="341"/>
    <s v="DIEGO EMILIO OJEDA MONCAYO"/>
    <n v="19498970"/>
    <m/>
    <m/>
    <m/>
    <m/>
    <m/>
    <m/>
    <m/>
    <m/>
    <n v="115000000"/>
    <m/>
    <m/>
    <m/>
    <m/>
    <m/>
    <m/>
    <m/>
    <m/>
    <m/>
    <n v="341"/>
    <m/>
    <m/>
  </r>
  <r>
    <s v="UNIDAD ADMINISTRATIVA ESPECIAL MIGRACIÓN COLOMBIA"/>
    <s v="900477235-6"/>
    <s v="Secop II"/>
    <n v="48"/>
    <x v="2"/>
    <s v="20232501413000004E"/>
    <s v="PCD-034-2023-4TEC"/>
    <x v="0"/>
    <x v="1"/>
    <s v="contratacion directa "/>
    <s v="prestacion de servicios profesionales"/>
    <s v="oficina tecnologias de la informacion"/>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823"/>
    <s v="C-1199-1002-10-0-1199001-02"/>
    <s v="Celebrado"/>
    <s v="En ejecución"/>
    <m/>
    <s v="CO-033-2023"/>
    <s v="Enero"/>
    <d v="2023-01-24T00:00:00"/>
    <s v="Prestación de Servicios Profesionales"/>
    <m/>
    <s v="Nivel Central"/>
    <s v="Bogotá D.C."/>
    <s v="BALDWIN GABRIEL MONTES PEREZ"/>
    <n v="72001417"/>
    <m/>
    <m/>
    <m/>
    <m/>
    <m/>
    <m/>
    <n v="123"/>
    <n v="22323"/>
    <d v="2023-01-23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49"/>
    <x v="2"/>
    <s v="20232501413000005E"/>
    <s v="PCD-035-2023-5TEC"/>
    <x v="0"/>
    <x v="1"/>
    <s v="contratacion directa "/>
    <s v="prestacion de servicios profesionales"/>
    <s v="oficina tecnologias de la informacion"/>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923"/>
    <s v="C-1199-1002-10-0-1199001-02"/>
    <s v="Celebrado"/>
    <s v="En ejecución"/>
    <m/>
    <s v="CO-034-2023"/>
    <s v="Enero"/>
    <d v="2023-01-24T00:00:00"/>
    <s v="Prestación de Servicios Profesionales"/>
    <m/>
    <s v="Nivel Central"/>
    <s v="Bogotá D.C."/>
    <s v="JAIME FERNANDO CANTILLO MONROY"/>
    <n v="1070608285"/>
    <m/>
    <m/>
    <m/>
    <m/>
    <m/>
    <m/>
    <n v="123"/>
    <n v="24323"/>
    <d v="2023-01-24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51"/>
    <x v="2"/>
    <s v="20232501413000007E"/>
    <s v="PCD-036-2023-7TEC"/>
    <x v="0"/>
    <x v="10"/>
    <s v="contratacion directa "/>
    <s v="prestacion de servicios profesionales"/>
    <s v="oficina tecnologias de la informacion"/>
    <s v="Contratar la prestación de servicios profesionales para la configuración de ambientes, aplicaciones y versionamiento de código fuente de los sistemas de información de Migración Colombia"/>
    <s v="81-11-15"/>
    <s v="Servicios Basados en Ingeniería, Investigación y Tecnología -Servicios informáticos-Ingeniería de software o hardware"/>
    <n v="80500000"/>
    <n v="80500000"/>
    <n v="12123"/>
    <s v="C-1199-1002-10-0-1199001-02"/>
    <s v="Celebrado"/>
    <s v="En ejecución"/>
    <m/>
    <s v="CO-035-2023"/>
    <s v="Enero"/>
    <d v="2023-01-25T00:00:00"/>
    <s v="Prestación de Servicios Profesionales"/>
    <m/>
    <s v="Nivel Central"/>
    <s v="Bogotá D.C."/>
    <s v="ADRIAN AUGUSTO FERNANDEZ ANZOLA"/>
    <n v="72192898"/>
    <m/>
    <m/>
    <m/>
    <m/>
    <m/>
    <m/>
    <n v="123"/>
    <n v="24623"/>
    <d v="2023-01-24T00:00:00"/>
    <n v="80500000"/>
    <m/>
    <m/>
    <m/>
    <n v="80500000"/>
    <s v="si"/>
    <d v="2023-01-24T00:00:00"/>
    <s v="2 CUMPLIMIENTO"/>
    <d v="2023-01-25T00:00:00"/>
    <d v="2023-12-31T00:00:00"/>
    <n v="340"/>
    <s v="DIEGO EMILIO OJEDA MONCAYO"/>
    <n v="19498970"/>
    <m/>
    <m/>
    <m/>
    <m/>
    <m/>
    <m/>
    <m/>
    <m/>
    <n v="80500000"/>
    <m/>
    <m/>
    <m/>
    <m/>
    <m/>
    <m/>
    <m/>
    <m/>
    <m/>
    <n v="340"/>
    <m/>
    <m/>
  </r>
  <r>
    <s v="UNIDAD ADMINISTRATIVA ESPECIAL MIGRACIÓN COLOMBIA"/>
    <s v="900477235-6"/>
    <s v="Secop II"/>
    <n v="26"/>
    <x v="2"/>
    <s v="20232261413000001E"/>
    <s v="PCD-007-2023-7J"/>
    <x v="0"/>
    <x v="1"/>
    <s v="contratacion directa "/>
    <s v="prestacion de servicios profesionales"/>
    <s v="oficina asesora juridica"/>
    <s v="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60000000"/>
    <n v="60000000"/>
    <n v="9923"/>
    <s v="A-02-02-02-008-003"/>
    <s v="Celebrado"/>
    <s v="En ejecución"/>
    <m/>
    <s v="CO-036-2023"/>
    <s v="Enero"/>
    <d v="2023-01-23T00:00:00"/>
    <s v="Prestación de Servicios Profesionales"/>
    <m/>
    <s v="Nivel Central"/>
    <s v="Bogotá D.C."/>
    <s v="RODRIGO ANDRES GARCIA"/>
    <n v="1075243527"/>
    <m/>
    <m/>
    <m/>
    <m/>
    <m/>
    <m/>
    <n v="123"/>
    <n v="21623"/>
    <d v="2023-01-20T00:00:00"/>
    <n v="60000000"/>
    <m/>
    <m/>
    <m/>
    <n v="60000000"/>
    <s v="si"/>
    <d v="2023-01-19T00:00:00"/>
    <s v="2 CUMPLIMIENTO"/>
    <d v="2023-01-23T00:00:00"/>
    <d v="2023-11-19T00:00:00"/>
    <n v="300"/>
    <s v="CARLOS JULIO AVILA CORONEL"/>
    <n v="79279880"/>
    <m/>
    <m/>
    <m/>
    <m/>
    <m/>
    <m/>
    <m/>
    <m/>
    <n v="60000000"/>
    <m/>
    <m/>
    <m/>
    <m/>
    <m/>
    <m/>
    <m/>
    <m/>
    <m/>
    <n v="300"/>
    <m/>
    <m/>
  </r>
  <r>
    <s v="UNIDAD ADMINISTRATIVA ESPECIAL MIGRACIÓN COLOMBIA"/>
    <s v="900477235-6"/>
    <s v="Secop II"/>
    <n v="29"/>
    <x v="2"/>
    <s v="20232401413000003E"/>
    <s v="PCD-045-2023-1COM"/>
    <x v="0"/>
    <x v="11"/>
    <s v="contratacion directa "/>
    <s v="prestacion de servicios profesionales"/>
    <s v="oficina  de  comunicaciones "/>
    <s v="Contratar la prestación de los servicios técnicos y administrativos como apoyo a la gestión de la Oficina de Comunicaciones y Servicio al Ciudadano"/>
    <s v="80-16-15-04"/>
    <s v="Servicios de Gestión, Servicios Profesionales de Empresa y Servicios Administrativos- Servicios de Administración de Empresas- Servicios de Apoyo Gerencial- Servicios de oficina"/>
    <n v="47150000"/>
    <n v="47150000"/>
    <n v="13423"/>
    <s v="A-02-02-02-008-003"/>
    <s v="Celebrado"/>
    <s v="En ejecución"/>
    <m/>
    <s v="CO-043-2023"/>
    <s v="Enero"/>
    <d v="2023-01-24T00:00:00"/>
    <s v="Prestación de Servicios Profesionales"/>
    <m/>
    <s v="Nivel Central"/>
    <s v="Bogotá D.C."/>
    <s v="EDGAR AURELIO MATIZ MENJURA"/>
    <n v="79727331"/>
    <m/>
    <m/>
    <m/>
    <m/>
    <m/>
    <m/>
    <n v="123"/>
    <n v="24823"/>
    <d v="2023-01-24T00:00:00"/>
    <n v="47150000"/>
    <m/>
    <m/>
    <m/>
    <n v="47150000"/>
    <s v="si"/>
    <d v="2023-01-23T00:00:00"/>
    <s v="2 CUMPLIMIENTO"/>
    <d v="2023-01-24T00:00:00"/>
    <d v="2023-12-31T00:00:00"/>
    <n v="341"/>
    <s v="MARITZA ROCÍO SERRANO VILLAMIL"/>
    <n v="393757630"/>
    <m/>
    <m/>
    <m/>
    <m/>
    <m/>
    <m/>
    <m/>
    <m/>
    <n v="47150000"/>
    <m/>
    <m/>
    <m/>
    <m/>
    <m/>
    <m/>
    <m/>
    <m/>
    <m/>
    <n v="341"/>
    <m/>
    <m/>
  </r>
  <r>
    <s v="UNIDAD ADMINISTRATIVA ESPECIAL MIGRACIÓN COLOMBIA"/>
    <s v="900477235-6"/>
    <s v="Secop II"/>
    <n v="33"/>
    <x v="2"/>
    <s v="20232401413000002E"/>
    <s v="PCD-041-2023-5COM"/>
    <x v="0"/>
    <x v="11"/>
    <s v="contratacion directa "/>
    <s v="prestacion de servicios profesionales"/>
    <s v="oficina  de  comunicaciones "/>
    <s v="Contratar la prestación de los servicios profesionales para la Oficina de Comunicaciones como apoyo a la gestión y producción con los medios masivos de comunicación"/>
    <s v="80-16-15-05"/>
    <s v="Servicios de Gestión, Servicios Profesionales de Empresa y Servicios Administrativos- Servicios de Administración de Empresas- Servicios de Apoyo Gerencial- Servicios de oficina"/>
    <n v="77000000"/>
    <n v="77000000"/>
    <n v="12523"/>
    <s v="A-02-02-02-008-003"/>
    <s v="Celebrado"/>
    <s v="En ejecución"/>
    <m/>
    <s v="CO--045-2023"/>
    <s v="Enero"/>
    <d v="2023-01-26T00:00:00"/>
    <s v="Prestación de Servicios Profesionales"/>
    <m/>
    <s v="Nivel Central"/>
    <s v="Bogotá D.C."/>
    <s v="MÓNICA VICTORIA MANCERA CARRERO"/>
    <n v="52515581"/>
    <m/>
    <m/>
    <m/>
    <m/>
    <m/>
    <m/>
    <n v="123"/>
    <n v="24723"/>
    <d v="2023-01-24T00:00:00"/>
    <n v="77000000"/>
    <m/>
    <m/>
    <m/>
    <n v="77000000"/>
    <s v="si"/>
    <d v="2023-01-24T00:00:00"/>
    <s v="2 CUMPLIMIENTO"/>
    <d v="2023-01-26T00:00:00"/>
    <d v="2023-12-23T00:00:00"/>
    <n v="331"/>
    <s v="MARITZA ROCÍO SERRANO VILLAMIL"/>
    <n v="393757630"/>
    <m/>
    <m/>
    <m/>
    <m/>
    <m/>
    <m/>
    <m/>
    <m/>
    <n v="77000000"/>
    <m/>
    <m/>
    <m/>
    <m/>
    <m/>
    <m/>
    <m/>
    <m/>
    <m/>
    <n v="331"/>
    <m/>
    <m/>
  </r>
  <r>
    <s v="UNIDAD ADMINISTRATIVA ESPECIAL MIGRACIÓN COLOMBIA"/>
    <s v="900477235-6"/>
    <s v="Secop II"/>
    <n v="251"/>
    <x v="2"/>
    <s v="20236111413000001E"/>
    <s v="PCD-043-2023-12TH"/>
    <x v="0"/>
    <x v="10"/>
    <s v="contratacion directa "/>
    <s v="prestacion de servicios profesionales"/>
    <s v="subdireccion talento humano"/>
    <s v="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
    <s v="80-16-15"/>
    <s v="Servicios de gestión, servicios profesionales de empresa y servicios administrativos-  Servicios de Administración de empresas- Servicios de Apoyo Gerencial"/>
    <n v="52500000"/>
    <n v="52500000"/>
    <n v="14123"/>
    <s v="A-02-02-02-008-003"/>
    <s v="Celebrado"/>
    <s v="En ejecución"/>
    <m/>
    <s v="CO-046-2023"/>
    <s v="Enero"/>
    <d v="2023-01-26T00:00:00"/>
    <s v="Prestación de Servicios Profesionales"/>
    <m/>
    <s v="Nivel Central"/>
    <s v="Bogotá D.C."/>
    <s v="JUAN CARLOS LOPEZ RICO"/>
    <n v="1014207920"/>
    <m/>
    <m/>
    <m/>
    <m/>
    <m/>
    <m/>
    <n v="123"/>
    <n v="27623"/>
    <d v="2023-01-26T00:00:00"/>
    <n v="52500000"/>
    <m/>
    <m/>
    <m/>
    <n v="52500000"/>
    <s v="si"/>
    <d v="2023-01-25T00:00:00"/>
    <s v="2 CUMPLIMIENTO"/>
    <d v="2023-01-26T00:00:00"/>
    <d v="2023-08-26T00:00:00"/>
    <n v="212"/>
    <s v="ROSA MARÍA MARTÍNEZ GONZÁLEZ"/>
    <n v="51832657"/>
    <m/>
    <m/>
    <m/>
    <m/>
    <m/>
    <m/>
    <m/>
    <m/>
    <n v="52500000"/>
    <m/>
    <m/>
    <m/>
    <m/>
    <m/>
    <m/>
    <m/>
    <m/>
    <m/>
    <n v="212"/>
    <m/>
    <m/>
  </r>
  <r>
    <s v="UNIDAD ADMINISTRATIVA ESPECIAL MIGRACIÓN COLOMBIA"/>
    <s v="900477235-6"/>
    <s v="Secop II"/>
    <n v="24"/>
    <x v="2"/>
    <s v="20232241413000004E"/>
    <s v="PCD-055-2023-4J"/>
    <x v="0"/>
    <x v="12"/>
    <s v="contratacion directa "/>
    <s v="Prestacion de servicios apoyo a la gestion"/>
    <s v="oficina asesora juridica"/>
    <s v="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30800000"/>
    <n v="30800000"/>
    <n v="15523"/>
    <s v="A-02-02-02-008-003"/>
    <s v="Celebrado"/>
    <s v="En ejecución"/>
    <m/>
    <s v="CO-048-2023"/>
    <s v="Enero"/>
    <d v="2023-01-31T00:00:00"/>
    <s v="Prestacion de Servicios de Apoyo a la Gestion"/>
    <m/>
    <s v="Nivel Central"/>
    <s v="Bogotá D.C."/>
    <s v="NUBIA AMPARO RODRIGUEZ MORENO"/>
    <n v="51977370"/>
    <m/>
    <m/>
    <m/>
    <m/>
    <m/>
    <m/>
    <n v="123"/>
    <n v="30523"/>
    <d v="2023-01-30T00:00:00"/>
    <n v="30800000"/>
    <m/>
    <m/>
    <m/>
    <n v="30800000"/>
    <s v="si"/>
    <d v="2023-01-30T00:00:00"/>
    <s v="2 CUMPLIMIENTO"/>
    <d v="2023-01-31T00:00:00"/>
    <d v="2023-12-31T00:00:00"/>
    <n v="334"/>
    <s v="CARLOS JULIO AVILA CORONEL"/>
    <n v="79279880"/>
    <m/>
    <m/>
    <m/>
    <m/>
    <m/>
    <m/>
    <m/>
    <m/>
    <n v="30800000"/>
    <m/>
    <m/>
    <m/>
    <m/>
    <m/>
    <m/>
    <m/>
    <m/>
    <m/>
    <n v="334"/>
    <m/>
    <m/>
  </r>
  <r>
    <s v="UNIDAD ADMINISTRATIVA ESPECIAL MIGRACIÓN COLOMBIA"/>
    <s v="900477235-6"/>
    <s v="Secop II"/>
    <n v="46"/>
    <x v="2"/>
    <s v="20232501413000002E"/>
    <s v="PCD-021-2023-2TEC"/>
    <x v="0"/>
    <x v="2"/>
    <s v="contratacion directa "/>
    <s v="prestacion de servicios profesionales"/>
    <s v="oficina tecnologias de la informacion"/>
    <s v="Contratar la prestación de los servicios profesionales en las actividades propias de levantamiento, especificaciónde requerimientos, pruebas y capacitación para el desarrollo de los sistemas de información de Migración Colombia"/>
    <s v="81-11-15"/>
    <s v="Servicios Basados en Ingeniería, Investigación y Tecnología -Servicios informáticos-Ingeniería de software o hardware"/>
    <n v="103500000"/>
    <n v="103500000"/>
    <n v="11523"/>
    <s v="C-1199-1002-10-0-1199001-02"/>
    <s v="Celebrado"/>
    <s v="En ejecución"/>
    <m/>
    <s v="CO-026-2023"/>
    <s v="Enero"/>
    <d v="2023-01-19T00:00:00"/>
    <s v="Prestación de Servicios Profesionales"/>
    <m/>
    <s v="Nivel Central"/>
    <s v="Bogotá D.C."/>
    <s v="DEISSY YOHANA NEITA NUVAN"/>
    <n v="1058038192"/>
    <m/>
    <m/>
    <m/>
    <m/>
    <m/>
    <m/>
    <n v="123"/>
    <n v="20323"/>
    <d v="2023-01-19T00:00:00"/>
    <n v="103500000"/>
    <m/>
    <m/>
    <m/>
    <n v="103500000"/>
    <s v="si"/>
    <d v="2023-01-18T00:00:00"/>
    <s v="2 CUMPLIMIENTO"/>
    <d v="2023-01-19T00:00:00"/>
    <d v="2023-12-31T00:00:00"/>
    <n v="346"/>
    <s v="DIEGO EMILIO OJEDA MONCAYO"/>
    <n v="19498970"/>
    <m/>
    <m/>
    <m/>
    <m/>
    <m/>
    <m/>
    <m/>
    <m/>
    <n v="103500000"/>
    <m/>
    <m/>
    <m/>
    <m/>
    <m/>
    <m/>
    <m/>
    <m/>
    <m/>
    <n v="346"/>
    <m/>
    <m/>
  </r>
  <r>
    <s v="UNIDAD ADMINISTRATIVA ESPECIAL MIGRACIÓN COLOMBIA"/>
    <s v="900477235-6"/>
    <s v="Secop II"/>
    <n v="115"/>
    <x v="2"/>
    <s v="20236001413000002E"/>
    <s v="PCD-012-2023-1SG"/>
    <x v="0"/>
    <x v="2"/>
    <s v="contratacion directa "/>
    <s v="prestacion de servicios profesionales"/>
    <s v="Secretaria General"/>
    <s v="PRESTAR LOS SERVICIOS PROFESIONALES ESPECIALIZADOS CON AUTONOMÍA TÉCNICA Y ADMINISTRATIVA PARA EL APOYO Y ACOMPAÑAMIENTO A LA SECRETARIA GENERAL EN TEMAS RELACIONADOS CON LAS COMUNICACIONES DE LA UNIDAD ADMINISTRATIVA ESPECIAL MIGRACIÓN COLOMBIA"/>
    <s v="80-16-15-04"/>
    <s v="Servicios de Gestión, Servicios Profesionales de Empresa y Servicios Administrativos- Servicios de Administración de Empresas- Servicios de Apoyo Gerencial- Servicios de oficina"/>
    <n v="80000000"/>
    <n v="80000000"/>
    <n v="12923"/>
    <s v="A-02-02-02-008-003"/>
    <s v="Celebrado"/>
    <s v="En ejecución"/>
    <m/>
    <s v="CO-025-2023"/>
    <s v="Enero"/>
    <d v="2023-01-23T00:00:00"/>
    <s v="Prestación de Servicios Profesionales"/>
    <m/>
    <s v="Nivel Central"/>
    <s v="Bogotá D.C."/>
    <s v="HÉCTOR PINILLA"/>
    <n v="79470333"/>
    <m/>
    <m/>
    <m/>
    <m/>
    <m/>
    <m/>
    <n v="123"/>
    <n v="22423"/>
    <d v="2023-01-23T00:00:00"/>
    <n v="80000000"/>
    <m/>
    <m/>
    <m/>
    <n v="80000000"/>
    <s v="si"/>
    <d v="2023-01-24T00:00:00"/>
    <s v="2 CUMPLIMIENTO"/>
    <d v="2023-01-23T00:00:00"/>
    <d v="2023-11-20T00:00:00"/>
    <n v="301"/>
    <s v="MARITZA ROCÍO SERRANO VILLAMIL"/>
    <n v="393757630"/>
    <m/>
    <m/>
    <m/>
    <m/>
    <m/>
    <m/>
    <m/>
    <m/>
    <n v="80000000"/>
    <m/>
    <m/>
    <m/>
    <m/>
    <m/>
    <m/>
    <m/>
    <m/>
    <m/>
    <n v="301"/>
    <m/>
    <m/>
  </r>
  <r>
    <s v="UNIDAD ADMINISTRATIVA ESPECIAL MIGRACIÓN COLOMBIA"/>
    <s v="900477235-6"/>
    <s v="Secop II"/>
    <n v="205"/>
    <x v="3"/>
    <s v="20236221413000002E"/>
    <s v="PCD-011-2023-87SYF"/>
    <x v="0"/>
    <x v="0"/>
    <s v="Contratación Directa"/>
    <s v="Prestación de servicios Profesionales"/>
    <s v="Grupo de Archivo y Correspondencia"/>
    <s v="Prestación de servicios profesionales con autonomía técnica y administrativa para la gestión transversal del modelo integrado de gestión de los procesos a cargo de la subdirección administrativa y financiera, en especial lo concerniente a la gestión documental de uaemc."/>
    <n v="80161500"/>
    <s v="Serv icios de Apoyo Gerencial."/>
    <n v="44000000"/>
    <n v="44000000"/>
    <n v="9723"/>
    <s v="C-1199-1002-8-0-1199018-02"/>
    <s v="Celebrado"/>
    <s v="En ejecución"/>
    <m/>
    <s v="CO-003-2023"/>
    <s v="Enero"/>
    <d v="2023-01-17T00:00:00"/>
    <s v="Prestación de Servicios Profesionales"/>
    <m/>
    <s v="Nivel Central "/>
    <s v="Bogotá D.C."/>
    <s v="FREDDY STEVE CAMARGO BARRETO"/>
    <n v="80880247"/>
    <m/>
    <m/>
    <m/>
    <m/>
    <m/>
    <m/>
    <n v="123"/>
    <n v="15523"/>
    <d v="2023-01-16T00:00:00"/>
    <n v="44000000"/>
    <m/>
    <m/>
    <m/>
    <n v="44000000"/>
    <s v="si"/>
    <d v="2023-01-17T00:00:00"/>
    <s v="2 CUMPLIMIENTO"/>
    <d v="2023-01-19T00:00:00"/>
    <d v="2023-12-31T00:00:00"/>
    <n v="346"/>
    <s v="PEREZ ARISMENDI ANDREA"/>
    <n v="52808564"/>
    <m/>
    <m/>
    <m/>
    <m/>
    <m/>
    <m/>
    <m/>
    <m/>
    <n v="44000000"/>
    <m/>
    <m/>
    <m/>
    <m/>
    <m/>
    <m/>
    <m/>
    <m/>
    <m/>
    <n v="346"/>
    <m/>
    <m/>
  </r>
  <r>
    <s v="UNIDAD ADMINISTRATIVA ESPECIAL MIGRACIÓN COLOMBIA"/>
    <s v="900477235-6"/>
    <s v="Secop II"/>
    <n v="204"/>
    <x v="3"/>
    <s v="20236221413000001E"/>
    <s v="PCD-014-2023-86SYF"/>
    <x v="0"/>
    <x v="0"/>
    <s v="Contratación Directa"/>
    <s v="Prestación de servicios Profesionales"/>
    <s v="Grupo de Archivo y Correspondencia"/>
    <s v="Prestación de serv icios profesionales con autonomía técnica y administrativ a en el proceso de gestión documental dando cumplimiento a lo establecido por el archivo general de la nación y las necesidades de la uaemc."/>
    <n v="80161500"/>
    <s v="Serv icios de Apoyo Gerencial."/>
    <n v="92000000"/>
    <n v="92000000"/>
    <n v="12423"/>
    <s v="C-1199-1002-8-0-1199018-02"/>
    <s v="Celebrado"/>
    <s v="En ejecución"/>
    <m/>
    <s v="CO-004-2023"/>
    <s v="Enero"/>
    <d v="2023-01-17T00:00:00"/>
    <s v="Prestación de Servicios Profesionales"/>
    <m/>
    <s v="Nivel Central "/>
    <s v="Bogotá D.C."/>
    <s v="MARIA FERNANDA AGUIRRE GARZÓN"/>
    <n v="1022367781"/>
    <m/>
    <m/>
    <m/>
    <m/>
    <m/>
    <m/>
    <n v="123"/>
    <n v="15623"/>
    <d v="2023-01-16T00:00:00"/>
    <n v="92000000"/>
    <m/>
    <m/>
    <m/>
    <n v="92000000"/>
    <s v="si"/>
    <d v="2023-01-17T00:00:00"/>
    <s v="2 CUMPLIMIENTO"/>
    <d v="2023-01-18T00:00:00"/>
    <d v="2023-12-31T00:00:00"/>
    <n v="347"/>
    <s v="PEREZ ARISMENDI ANDREA"/>
    <n v="52808564"/>
    <m/>
    <m/>
    <m/>
    <m/>
    <m/>
    <m/>
    <m/>
    <m/>
    <n v="92000000"/>
    <m/>
    <m/>
    <m/>
    <m/>
    <m/>
    <m/>
    <m/>
    <m/>
    <m/>
    <n v="347"/>
    <m/>
    <m/>
  </r>
  <r>
    <s v="UNIDAD ADMINISTRATIVA ESPECIAL MIGRACIÓN COLOMBIA"/>
    <s v="900477235-6"/>
    <s v="Secop II"/>
    <n v="209"/>
    <x v="3"/>
    <s v="20236211413000003E"/>
    <s v="PCD-023-2023-91SYF"/>
    <x v="0"/>
    <x v="0"/>
    <s v="Contratación Directa"/>
    <s v="Prestación de servicios Profesionales"/>
    <s v="Sub. Adm y financiera - Grupo Administrativo"/>
    <s v="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
    <n v="80161500"/>
    <s v="Serv icios de Apoyo Gerencial."/>
    <n v="120750000"/>
    <n v="120750000"/>
    <n v="10723"/>
    <s v=" C -1103-1002-2-0-1103002-02"/>
    <s v="Celebrado"/>
    <s v="En ejecución"/>
    <m/>
    <s v="CO-015-2023"/>
    <s v="Enero"/>
    <d v="2023-01-16T00:00:00"/>
    <s v="Prestación de Servicios Profesionales"/>
    <m/>
    <s v="Nivel Central "/>
    <s v="Bogotá D.C."/>
    <s v="SANDRA MILENA MORENO ACEVEDO"/>
    <n v="52355684"/>
    <m/>
    <m/>
    <m/>
    <m/>
    <m/>
    <m/>
    <n v="123"/>
    <n v="15723"/>
    <d v="2023-01-16T00:00:00"/>
    <n v="120750000"/>
    <m/>
    <m/>
    <m/>
    <n v="120750000"/>
    <s v="si"/>
    <d v="2023-01-17T00:00:00"/>
    <s v="2 CUMPLIMIENTO"/>
    <d v="2023-01-17T00:00:00"/>
    <d v="2023-12-31T00:00:00"/>
    <n v="348"/>
    <s v="PEREZ ARISMENDI ANDREA"/>
    <n v="52808564"/>
    <m/>
    <m/>
    <m/>
    <m/>
    <m/>
    <m/>
    <m/>
    <m/>
    <n v="120750000"/>
    <m/>
    <m/>
    <m/>
    <m/>
    <m/>
    <m/>
    <m/>
    <m/>
    <m/>
    <n v="348"/>
    <m/>
    <m/>
  </r>
  <r>
    <s v="UNIDAD ADMINISTRATIVA ESPECIAL MIGRACIÓN COLOMBIA"/>
    <s v="900477235-6"/>
    <s v="Secop II"/>
    <n v="207"/>
    <x v="3"/>
    <s v="20236211413000004E"/>
    <s v="PCD-032-2023-89SYF"/>
    <x v="0"/>
    <x v="5"/>
    <s v="Contratación Directa"/>
    <s v="Prestación de servicios Profesionales"/>
    <s v="Sub. Adm y financiera - Grupo Administrativo"/>
    <s v="Prestar los servicios profesionales con autonomía técnica y administrativa dentro del grupo de gestión administrativa, en lo relacionado con la etapa precontractual, así como la evaluación de procesos de infraestructura"/>
    <n v="80161500"/>
    <s v="Serv icios de Apoyo Gerencial."/>
    <n v="69000000"/>
    <n v="69000000"/>
    <n v="10823"/>
    <s v="C-1103-1002-2-0-1103002-02"/>
    <s v="Celebrado"/>
    <s v="En ejecución"/>
    <m/>
    <s v="CO-017-2023"/>
    <s v="Enero"/>
    <d v="2023-01-16T00:00:00"/>
    <s v="Prestación de Servicios Profesionales"/>
    <m/>
    <s v="Nivel Central "/>
    <s v="Bogotá D.C."/>
    <s v="HERNANDO ERNESTO GONZÁLEZ ATUESTA"/>
    <n v="79463678"/>
    <m/>
    <m/>
    <m/>
    <m/>
    <m/>
    <m/>
    <n v="123"/>
    <n v="16723"/>
    <d v="2023-01-17T00:00:00"/>
    <n v="69000000"/>
    <m/>
    <m/>
    <m/>
    <n v="69000000"/>
    <s v="si"/>
    <d v="2023-01-18T00:00:00"/>
    <s v="2 CUMPLIMIENTO"/>
    <d v="2023-01-18T00:00:00"/>
    <d v="2023-12-31T00:00:00"/>
    <n v="347"/>
    <s v="CAMARGO SEGURA ELIANA CRISTINA"/>
    <n v="52452907"/>
    <m/>
    <m/>
    <m/>
    <m/>
    <m/>
    <m/>
    <m/>
    <m/>
    <n v="69000000"/>
    <m/>
    <m/>
    <m/>
    <m/>
    <m/>
    <m/>
    <m/>
    <m/>
    <m/>
    <n v="347"/>
    <m/>
    <m/>
  </r>
  <r>
    <s v="UNIDAD ADMINISTRATIVA ESPECIAL MIGRACIÓN COLOMBIA"/>
    <s v="900477235-6"/>
    <s v="Secop II"/>
    <n v="227"/>
    <x v="3"/>
    <s v="20233001413000001E"/>
    <s v="PCD-039-2023-4CM"/>
    <x v="0"/>
    <x v="2"/>
    <s v="Contratación Directa"/>
    <s v="Prestación de servicios Profesionales"/>
    <s v="Subdirección de Control Migratorio"/>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oficina"/>
    <n v="51750000"/>
    <n v="51750000"/>
    <n v="14423"/>
    <s v="A-02-02-02-008-003 "/>
    <s v="Celebrado"/>
    <s v="En ejecución"/>
    <m/>
    <s v="CO-030-2023"/>
    <s v="Enero"/>
    <d v="2023-01-20T00:00:00"/>
    <s v="Prestación de Servicios Profesionales"/>
    <m/>
    <s v="Nivel Central "/>
    <s v="Bogotá D.C."/>
    <s v="JOSÉ LEONARDO BECERRA APÍSCOPE"/>
    <n v="1140420436"/>
    <m/>
    <m/>
    <m/>
    <m/>
    <m/>
    <m/>
    <n v="123"/>
    <n v="19823"/>
    <d v="2023-01-19T00:00:00"/>
    <n v="51750000"/>
    <m/>
    <m/>
    <m/>
    <n v="51750000"/>
    <s v="si"/>
    <d v="2023-01-18T00:00:00"/>
    <s v="2 CUMPLIMIENTO"/>
    <d v="2023-01-20T00:00:00"/>
    <d v="2023-12-31T00:00:00"/>
    <n v="345"/>
    <s v="USECHE OVALLES CARLOS EDUARDO"/>
    <n v="1020712442"/>
    <m/>
    <m/>
    <m/>
    <m/>
    <m/>
    <m/>
    <m/>
    <m/>
    <n v="51750000"/>
    <m/>
    <m/>
    <m/>
    <m/>
    <m/>
    <m/>
    <m/>
    <m/>
    <m/>
    <n v="345"/>
    <m/>
    <m/>
  </r>
  <r>
    <s v="UNIDAD ADMINISTRATIVA ESPECIAL MIGRACIÓN COLOMBIA"/>
    <s v="900477235-6"/>
    <s v="Secop II"/>
    <n v="226"/>
    <x v="3"/>
    <s v="20233001413000003E"/>
    <s v="PCD-040-2023-3CM"/>
    <x v="0"/>
    <x v="3"/>
    <s v="Contratación Directa"/>
    <s v="Prestación de servicios Profesionales"/>
    <s v="Subdirección de Control Migratorio"/>
    <s v="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
    <n v="80161504"/>
    <s v="Servicios de oficina"/>
    <n v="57500000"/>
    <n v="57500000"/>
    <n v="14223"/>
    <s v="A-02-02-02-008-003"/>
    <s v="Celebrado"/>
    <s v="En ejecución"/>
    <m/>
    <s v="CO-037-2023"/>
    <s v="Enero"/>
    <d v="2023-01-23T00:00:00"/>
    <s v="Prestación de Servicios Profesionales"/>
    <m/>
    <s v="Nivel Central "/>
    <s v="Bogotá D.C."/>
    <s v="DANIEL RODRÍGUEZ RAMÍREZ"/>
    <n v="1020743029"/>
    <m/>
    <m/>
    <m/>
    <m/>
    <m/>
    <m/>
    <n v="123"/>
    <n v="21723"/>
    <d v="2023-01-20T00:00:00"/>
    <n v="57500000"/>
    <m/>
    <m/>
    <m/>
    <n v="57500000"/>
    <s v="si"/>
    <d v="2023-01-23T00:00:00"/>
    <s v="2 CUMPLIMIENTO"/>
    <d v="2023-01-24T00:00:00"/>
    <d v="2023-12-31T00:00:00"/>
    <n v="341"/>
    <s v="HERNANDEZ ARANGO MARTHA"/>
    <n v="51712658"/>
    <m/>
    <m/>
    <m/>
    <m/>
    <m/>
    <m/>
    <m/>
    <m/>
    <n v="57500000"/>
    <m/>
    <m/>
    <m/>
    <m/>
    <m/>
    <m/>
    <m/>
    <m/>
    <m/>
    <n v="341"/>
    <m/>
    <m/>
  </r>
  <r>
    <s v="UNIDAD ADMINISTRATIVA ESPECIAL MIGRACIÓN COLOMBIA"/>
    <s v="900477235-6"/>
    <s v="Secop II"/>
    <n v="200"/>
    <x v="3"/>
    <s v="20236221413000003E"/>
    <s v="PCD-044-2023-82SYF"/>
    <x v="0"/>
    <x v="10"/>
    <s v="Contratación Directa"/>
    <s v="Prestación de servicios Profesionales"/>
    <s v="Grupo de Archivo y Correspondencia - Tecnología"/>
    <s v="Apoy ar a Migración Colombia en el desarrollo de nuevas funcionalidades y el mantenimiento, optimización e integración del sistema de gestión documental Orfeo."/>
    <n v="81111504"/>
    <s v="Serv icios de program ación de aplicacio nes"/>
    <n v="86250000"/>
    <n v="86250000"/>
    <n v="12623"/>
    <s v="C-1199-1002-8-0-1199018-02"/>
    <s v="Celebrado"/>
    <s v="En ejecución"/>
    <m/>
    <s v="CO-047-2023"/>
    <s v="Enero"/>
    <d v="2023-01-26T00:00:00"/>
    <s v="Prestación de Servicios Profesionales"/>
    <m/>
    <s v="Nivel Central "/>
    <s v="Bogotá D.C."/>
    <s v="FABIAN MAURICIO LOSADA FLÓREZ"/>
    <n v="80151371"/>
    <m/>
    <m/>
    <m/>
    <m/>
    <m/>
    <m/>
    <n v="123"/>
    <n v="27323"/>
    <d v="2023-01-26T00:00:00"/>
    <n v="86250000"/>
    <m/>
    <m/>
    <m/>
    <n v="86250000"/>
    <s v="si"/>
    <d v="2023-01-26T00:00:00"/>
    <s v="2 CUMPLIMIENTO"/>
    <d v="2023-01-26T00:00:00"/>
    <d v="2023-12-31T00:00:00"/>
    <n v="339"/>
    <s v=" OJEDA MONCAYO DIEGO EMILIO"/>
    <n v="19498970"/>
    <m/>
    <m/>
    <m/>
    <m/>
    <m/>
    <m/>
    <m/>
    <m/>
    <n v="86250000"/>
    <m/>
    <m/>
    <m/>
    <m/>
    <m/>
    <m/>
    <m/>
    <m/>
    <m/>
    <n v="339"/>
    <m/>
    <m/>
  </r>
  <r>
    <s v="UNIDAD ADMINISTRATIVA ESPECIAL MIGRACIÓN COLOMBIA"/>
    <s v="900477235-6"/>
    <s v="Secop II"/>
    <n v="232"/>
    <x v="3"/>
    <s v="20236231415000001E"/>
    <s v="PCD-047-2023-7CM"/>
    <x v="0"/>
    <x v="13"/>
    <s v="Contratación Directa"/>
    <s v="Exclusividad"/>
    <s v="Subdirección de Control Migratorio"/>
    <s v="CONTRATAR EL SERVICIO DE MANTENIMIENTO PREVENTIVO DE LA MÁQUINA LÁSER TROTEC SP100R C30 Y DEL SUMINISTRO DEL SISTEMA DE EXTRACCIÓN 8260 ATMOS MONO Y SU RESPECTIVA BOLSA DE REPUESTOS."/>
    <n v="73152100"/>
    <s v="Servicios de mantenimien to y reparación de equipo de manufactura"/>
    <n v="16275000"/>
    <n v="16275000"/>
    <n v="13023"/>
    <s v="C-1199-1002-10-0-1199001-02"/>
    <s v="Cancelado"/>
    <s v="Desierto"/>
    <n v="342"/>
    <m/>
    <m/>
    <m/>
    <m/>
    <m/>
    <m/>
    <m/>
    <m/>
    <m/>
    <m/>
    <m/>
    <m/>
    <m/>
    <m/>
    <m/>
    <n v="123"/>
    <m/>
    <m/>
    <m/>
    <m/>
    <m/>
    <m/>
    <m/>
    <m/>
    <m/>
    <m/>
    <m/>
    <m/>
    <n v="0"/>
    <m/>
    <m/>
    <m/>
    <m/>
    <m/>
    <m/>
    <m/>
    <m/>
    <m/>
    <m/>
    <n v="0"/>
    <m/>
    <m/>
    <m/>
    <m/>
    <m/>
    <m/>
    <m/>
    <m/>
    <m/>
    <m/>
    <m/>
    <m/>
  </r>
  <r>
    <s v="UNIDAD ADMINISTRATIVA ESPECIAL MIGRACIÓN COLOMBIA"/>
    <s v="900477235-6"/>
    <s v="Secop II"/>
    <n v="237"/>
    <x v="3"/>
    <s v="20234021413000001E"/>
    <s v="PCD-059-2023-4E"/>
    <x v="0"/>
    <x v="12"/>
    <s v="Contratación Directa"/>
    <s v="Prestación de servicios Profesionales"/>
    <s v="Subdirección de Extranjeria"/>
    <s v="PRESTAR LOS SERVICIOS PROFESIONALES EN LA SUBDIRECCIÓN DE EXTRANJERÍA CON AUTONOMÍA TÉCNICA Y ADMINISTRATIVA, DE ACUERDO CON LAS CONDICIONES SEÑALADAS Y ESPECIFICACIONES TÉCNICAS DESCRITAS EN LOS ESTUDIOS PREVIOS"/>
    <n v="80111600"/>
    <s v="Serv icios de Personal temporal"/>
    <n v="77000000"/>
    <n v="77000000"/>
    <n v="18923"/>
    <s v="A-02-02-02-008-003"/>
    <s v="Celebrado"/>
    <s v="En ejecución"/>
    <m/>
    <s v="CO-054-2023"/>
    <s v="Enero"/>
    <d v="2023-01-30T00:00:00"/>
    <s v="Prestación de Servicios Profesionales"/>
    <m/>
    <s v="Nivel Central "/>
    <s v="Bogotá D.C."/>
    <s v="OSCAR FERNANDO FAJARDO"/>
    <n v="1121918009"/>
    <m/>
    <m/>
    <m/>
    <m/>
    <m/>
    <m/>
    <n v="123"/>
    <n v="30023"/>
    <d v="2023-01-30T00:00:00"/>
    <n v="77000000"/>
    <m/>
    <m/>
    <m/>
    <n v="77000000"/>
    <s v="si"/>
    <d v="2023-01-30T00:00:00"/>
    <s v="2 CUMPLIMIENTO"/>
    <d v="2023-02-01T00:00:00"/>
    <d v="2023-12-31T00:00:00"/>
    <n v="333"/>
    <s v="BAUTISTA MARTINEZ MARGARITA MARIA"/>
    <n v="1010181437"/>
    <m/>
    <m/>
    <m/>
    <m/>
    <m/>
    <m/>
    <m/>
    <m/>
    <n v="77000000"/>
    <m/>
    <m/>
    <m/>
    <m/>
    <m/>
    <m/>
    <m/>
    <m/>
    <m/>
    <n v="333"/>
    <m/>
    <m/>
  </r>
  <r>
    <s v="UNIDAD ADMINISTRATIVA ESPECIAL MIGRACIÓN COLOMBIA"/>
    <s v="900477235-6"/>
    <s v="Secop II"/>
    <n v="155"/>
    <x v="3"/>
    <s v="20236231414000001E"/>
    <s v="PCD-060-2023-37SYF"/>
    <x v="0"/>
    <x v="14"/>
    <s v="Contratación Directa"/>
    <s v="Arrendamiento"/>
    <s v="Subdirección Administrativa y Financiera - Grupo Administrativo"/>
    <s v="Contratar el arrendamiento de cupos de parqueadero para el parque automotor del Centro Facilitador de Serv icios Migratorios en la Ciudad de Riohacha"/>
    <n v="80131502"/>
    <s v="Arrendamien to de Instalaciones comerciales o Industriales"/>
    <n v="16400000"/>
    <n v="16170000"/>
    <n v="19323"/>
    <s v=" A-02-02-02-007-002"/>
    <s v="Cancelado"/>
    <s v="Desierto"/>
    <n v="226"/>
    <m/>
    <m/>
    <m/>
    <m/>
    <m/>
    <m/>
    <m/>
    <m/>
    <m/>
    <m/>
    <m/>
    <m/>
    <m/>
    <m/>
    <m/>
    <n v="123"/>
    <m/>
    <m/>
    <m/>
    <m/>
    <m/>
    <m/>
    <m/>
    <m/>
    <m/>
    <m/>
    <m/>
    <m/>
    <n v="0"/>
    <m/>
    <m/>
    <m/>
    <m/>
    <m/>
    <m/>
    <m/>
    <m/>
    <m/>
    <m/>
    <n v="0"/>
    <m/>
    <m/>
    <m/>
    <m/>
    <m/>
    <m/>
    <m/>
    <m/>
    <m/>
    <m/>
    <m/>
    <m/>
  </r>
  <r>
    <s v="UNIDAD ADMINISTRATIVA ESPECIAL MIGRACIÓN COLOMBIA"/>
    <s v="900477235-6"/>
    <s v="Secop II"/>
    <n v="12"/>
    <x v="4"/>
    <s v="20232121413000004E"/>
    <s v="PCD-005-2023-6P"/>
    <x v="0"/>
    <x v="0"/>
    <s v="Contratación Directa"/>
    <s v="Prestación de Servicios Profesionales "/>
    <s v="Oficina Asesora de Planeación"/>
    <s v="PRESTACIÓN DE SERVICIOS PROFESIONALES CON AUTONOMÍA TÉCNICA Y ADMINISTRATIVA EN LA OFICINA ASESORA DE PLANEACIÓN PARA LA  INVESTIGACIÓN DE LAS CAUSAS Y CONSECUENCIAS SOBRE LOS FENÓMENOS Y DINÁMICA MIGRATORIA."/>
    <s v="80161500;801015;80121704;80101605;93141509;93141510"/>
    <s v="Servicios de apoyo gerencial"/>
    <n v="69000000"/>
    <n v="69000000"/>
    <n v="10423"/>
    <s v="C-1199-1002-11-0-1199054-02"/>
    <s v="Celebrado"/>
    <s v="En ejecución"/>
    <m/>
    <s v="CO-010-2023"/>
    <s v="Enero"/>
    <d v="2023-01-18T00:00:00"/>
    <s v="Prestación de Servicios Profesionales"/>
    <m/>
    <s v="Nivel Central"/>
    <s v="Bogotá D.C."/>
    <s v="MARÍA EUGENIA RESTREPO LONDOÑO"/>
    <n v="42867450"/>
    <m/>
    <s v="Sociología"/>
    <s v="NO"/>
    <m/>
    <m/>
    <n v="21273"/>
    <e v="#REF!"/>
    <n v="20023"/>
    <d v="2023-01-19T00:00:00"/>
    <n v="69000000"/>
    <m/>
    <m/>
    <m/>
    <n v="69000000"/>
    <s v="Si "/>
    <d v="2023-01-19T00:00:00"/>
    <s v="2 CUMPLIMIENTO"/>
    <d v="2023-01-20T00:00:00"/>
    <d v="2023-12-31T00:00:00"/>
    <n v="345"/>
    <s v="JORGE ENRIQUE GARCIA LONDOÑO"/>
    <n v="79276876"/>
    <m/>
    <m/>
    <m/>
    <m/>
    <m/>
    <m/>
    <m/>
    <m/>
    <e v="#REF!"/>
    <m/>
    <m/>
    <m/>
    <m/>
    <m/>
    <m/>
    <m/>
    <m/>
    <m/>
    <n v="345"/>
    <m/>
    <m/>
  </r>
  <r>
    <s v="UNIDAD ADMINISTRATIVA ESPECIAL MIGRACIÓN COLOMBIA"/>
    <s v="900477235-6"/>
    <s v="Secop II"/>
    <n v="9"/>
    <x v="4"/>
    <s v="20232121410000002E"/>
    <s v="PCD-006-2023-3P"/>
    <x v="0"/>
    <x v="0"/>
    <s v="Contratación Directa"/>
    <s v="Prestación de Servicios Profesionales "/>
    <s v="Oficina Asesora de Planeación"/>
    <s v="PRESTACIÓN DE SERVICIOS PROFESIONALES CON AUTONOMÍA TÉCNICA Y ADMINISTRATIVA A LA OFICINA ASESORA DE PLANEACIÓN, PARA LA IMPLEMENTACIÓN DE LA POLÍTICA DE GESTIÓN DE LA INFORMACIÓN ESTADÍSTICA DE LA ENTIDAD."/>
    <s v="80161500;80121704;80101605;81112006;81112007;811315"/>
    <s v="Servicios de apoyo gerencial"/>
    <n v="69000000"/>
    <n v="69000000"/>
    <n v="12323"/>
    <s v="C-1199-1002-11-0-1199054-02"/>
    <s v="Celebrado"/>
    <s v="En ejecución"/>
    <m/>
    <s v="CO-012-2023"/>
    <s v="Enero"/>
    <d v="2023-01-17T00:00:00"/>
    <s v="Prestación de Servicios Profesionales"/>
    <m/>
    <s v="Nivel Central"/>
    <s v="Bogotá D.C."/>
    <s v="ANDRES ALEJANDRO ORJUELA TRUJILLO"/>
    <n v="93461864"/>
    <m/>
    <s v="Matemático con énfasis en Estadística"/>
    <s v="NO"/>
    <m/>
    <m/>
    <n v="31076"/>
    <e v="#REF!"/>
    <n v="16523"/>
    <d v="2023-01-17T00:00:00"/>
    <n v="69000000"/>
    <m/>
    <m/>
    <m/>
    <n v="69000000"/>
    <s v="Si "/>
    <d v="2023-01-17T00:00:00"/>
    <s v="2 CUMPLIMIENTO"/>
    <d v="2023-01-18T00:00:00"/>
    <d v="2023-12-31T00:00:00"/>
    <n v="347"/>
    <s v="JORGE ENRIQUE GARCIA LONDOÑO"/>
    <n v="79276876"/>
    <m/>
    <m/>
    <m/>
    <m/>
    <m/>
    <m/>
    <m/>
    <m/>
    <e v="#REF!"/>
    <m/>
    <m/>
    <m/>
    <m/>
    <m/>
    <m/>
    <m/>
    <m/>
    <m/>
    <n v="347"/>
    <m/>
    <m/>
  </r>
  <r>
    <s v="UNIDAD ADMINISTRATIVA ESPECIAL MIGRACIÓN COLOMBIA"/>
    <s v="900477235-6"/>
    <s v="Secop II"/>
    <n v="14"/>
    <x v="4"/>
    <s v="20232121413000005E"/>
    <s v="PCD-013-2023-8P"/>
    <x v="0"/>
    <x v="0"/>
    <s v="Contratación Directa"/>
    <s v="Prestación de Servicios Profesionales "/>
    <s v="Oficina Asesora de Planeación"/>
    <s v="PRESTACIÓN DE SERVICIOS PROFESIONALES CON AUTONOMÍA TÉCNICA Y ADMINISTRATIVA EN LA OFICINA ASESORA DE PLANEACIÓN, PARA LA ATENCIÓN SOCIAL A LA POBLACIÓN MIGRANTE EN EL TERRITORIO NACIONAL."/>
    <s v="801615;80121704;80101605;93141507;93141503"/>
    <s v="Servicios de apoyo gerencial"/>
    <n v="57500000"/>
    <n v="57500000"/>
    <n v="11123"/>
    <s v="C-1199-1002-11-0-1199054-02"/>
    <s v="Celebrado"/>
    <s v="En ejecución"/>
    <m/>
    <s v="CO-011-2023"/>
    <s v="Enero"/>
    <d v="2023-01-17T00:00:00"/>
    <s v="Prestación de Servicios Profesionales"/>
    <m/>
    <s v="Nivel Central"/>
    <s v="Bogotá D.C."/>
    <s v="DEICY YOHANA PARADA PARDO"/>
    <n v="1019022177"/>
    <m/>
    <s v="Trabajadora Social"/>
    <s v="NO"/>
    <m/>
    <m/>
    <n v="32190"/>
    <e v="#REF!"/>
    <n v="16623"/>
    <d v="2023-01-17T00:00:00"/>
    <n v="57500000"/>
    <m/>
    <m/>
    <m/>
    <n v="57500000"/>
    <s v="Si "/>
    <d v="2023-01-19T00:00:00"/>
    <s v="2 CUMPLIMIENTO"/>
    <d v="2023-01-17T00:00:00"/>
    <d v="2023-12-31T00:00:00"/>
    <n v="348"/>
    <s v="JORGE ENRIQUE GARCIA LONDOÑO"/>
    <n v="79276876"/>
    <m/>
    <m/>
    <m/>
    <m/>
    <m/>
    <m/>
    <m/>
    <m/>
    <e v="#REF!"/>
    <m/>
    <m/>
    <m/>
    <m/>
    <m/>
    <m/>
    <m/>
    <m/>
    <m/>
    <n v="348"/>
    <m/>
    <m/>
  </r>
  <r>
    <s v="UNIDAD ADMINISTRATIVA ESPECIAL MIGRACIÓN COLOMBIA"/>
    <s v="900477235-6"/>
    <s v="Secop II"/>
    <n v="23"/>
    <x v="4"/>
    <s v="20232241413000003E"/>
    <s v="PCD-028-2023-3J"/>
    <x v="0"/>
    <x v="2"/>
    <s v="Contratación Directa"/>
    <s v="Prestación de Servicios Profesionales "/>
    <s v="Dirección General"/>
    <s v="PRESTACIÓN DE SERVICIOS PROFESIONALES CON AUTONOMÍA TÉCNICA Y ADMINISTRATIVA A LA OFICINA ASESORA DE PLANEACIÓN, PARA LA IMPLEMENTACIÓN DE LA POLÍTICA DE GESTIÓN DE LA INFORMACIÓN ESTADÍSTICA DE LA ENTIDAD."/>
    <s v="81101508;80161500;80161504;80121704"/>
    <s v=" Ingeniería civil y arquitectura"/>
    <n v="46000000"/>
    <n v="46000000"/>
    <n v="9823"/>
    <s v="A-02-02-02-008-003"/>
    <s v="Celebrado"/>
    <s v="En ejecución"/>
    <m/>
    <s v="CO-019-2023"/>
    <s v="Enero"/>
    <d v="2023-01-19T00:00:00"/>
    <s v="Prestación de Servicios Profesionales"/>
    <m/>
    <s v="Nivel Central"/>
    <s v="Bogotá D.C."/>
    <s v="ADRIANA CAROLINA MAESTRE SOLANO"/>
    <n v="1065827686"/>
    <m/>
    <s v="DERECHO"/>
    <s v="NO"/>
    <m/>
    <m/>
    <n v="35315"/>
    <e v="#REF!"/>
    <n v="20223"/>
    <d v="2023-01-19T00:00:00"/>
    <n v="46000000"/>
    <m/>
    <m/>
    <m/>
    <n v="46000000"/>
    <s v="Si "/>
    <d v="2023-01-19T00:00:00"/>
    <s v="2 CUMPLIMIENTO"/>
    <d v="2023-01-19T00:00:00"/>
    <d v="2023-12-31T00:00:00"/>
    <n v="346"/>
    <s v="CARLOS JULIO AVILA CORONEL"/>
    <n v="79279880"/>
    <m/>
    <m/>
    <m/>
    <m/>
    <m/>
    <m/>
    <m/>
    <m/>
    <e v="#REF!"/>
    <m/>
    <m/>
    <m/>
    <m/>
    <m/>
    <m/>
    <m/>
    <m/>
    <m/>
    <n v="346"/>
    <m/>
    <m/>
  </r>
  <r>
    <s v="UNIDAD ADMINISTRATIVA ESPECIAL MIGRACIÓN COLOMBIA"/>
    <s v="900477235-6"/>
    <s v="Secop II"/>
    <n v="2"/>
    <x v="4"/>
    <s v="20236011413000001E"/>
    <s v="PCD-029-2023-2D"/>
    <x v="0"/>
    <x v="5"/>
    <s v="Contratación Directa"/>
    <s v="Prestación de Servicios Profesionales "/>
    <s v="Oficina Asesora de Planeación"/>
    <s v="PRESTACIÖN DE SERVICIOS PROFESIONALES CON AUTONOMÍA TÉCNICA Y ADMINISTRATIVA PARA APOYAR LA GESTIÓN DE LA DIRECCIÓN GENERAL DE MIGRACIÓN COLOMBIA, DE ACUERDO CON LAS CONDICIONES SEÑALADAS Y ESPECIFICACIONES TÉCNICAS DESCRITAS EN LOS ESTUDIOS PREVIOS."/>
    <s v="80161504"/>
    <s v="Servicios de oficina"/>
    <n v="71500000"/>
    <n v="71500000"/>
    <n v="11323"/>
    <s v="A-02-02-02-008-003"/>
    <s v="Celebrado"/>
    <s v="En ejecución"/>
    <m/>
    <s v="CO-014-2023"/>
    <s v="Enero"/>
    <d v="2023-01-17T00:00:00"/>
    <s v="Prestación de Servicios Profesionales"/>
    <m/>
    <s v="Nivel Central"/>
    <s v="Bogotá D.C."/>
    <s v="ADRIANA MARCELA ROSAS SUAREZ "/>
    <n v="1026262941"/>
    <m/>
    <s v="GOBIERNO Y RELACIONES INTERNACIONALES"/>
    <s v="NO"/>
    <m/>
    <m/>
    <n v="32243"/>
    <e v="#REF!"/>
    <n v="17423"/>
    <d v="2023-01-17T00:00:00"/>
    <n v="71500000"/>
    <m/>
    <m/>
    <m/>
    <n v="71500000"/>
    <s v="Si "/>
    <d v="2023-01-19T00:00:00"/>
    <s v="2 CUMPLIMIENTO"/>
    <d v="2023-01-19T00:00:00"/>
    <d v="2023-12-31T00:00:00"/>
    <n v="346"/>
    <s v="MARÍA PAULA AVILA GONZALEZ"/>
    <n v="52619262"/>
    <m/>
    <m/>
    <m/>
    <m/>
    <m/>
    <m/>
    <m/>
    <m/>
    <e v="#REF!"/>
    <m/>
    <m/>
    <m/>
    <m/>
    <m/>
    <m/>
    <m/>
    <m/>
    <m/>
    <n v="346"/>
    <m/>
    <m/>
  </r>
  <r>
    <s v="UNIDAD ADMINISTRATIVA ESPECIAL MIGRACIÓN COLOMBIA"/>
    <s v="900477235-6"/>
    <s v="Secop II"/>
    <n v="22"/>
    <x v="4"/>
    <s v="20232241413000001E"/>
    <s v="PCD-030-2023-2J"/>
    <x v="0"/>
    <x v="4"/>
    <s v="Contratación Directa"/>
    <s v="Prestación de Servicios Profesionales "/>
    <s v="oficina asesora juridica"/>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s v="80121704;80161504"/>
    <s v="Servicios legales sobre contratos"/>
    <n v="55000000"/>
    <n v="55000000"/>
    <n v="10023"/>
    <s v="A-02-02-02-008-003"/>
    <s v="Celebrado"/>
    <s v="En ejecución"/>
    <m/>
    <s v="CO-020-2023"/>
    <s v="Enero"/>
    <d v="2023-01-18T00:00:00"/>
    <s v="Prestación de Servicios Profesionales"/>
    <m/>
    <s v="Nivel Central"/>
    <s v="Bogotá D.C."/>
    <s v="MYRIAM BUITRAGO ESPITIA"/>
    <n v="24018748"/>
    <m/>
    <s v="DERECHO"/>
    <s v="NO"/>
    <m/>
    <m/>
    <n v="29011"/>
    <e v="#REF!"/>
    <n v="20623"/>
    <d v="2023-01-19T00:00:00"/>
    <n v="55000000"/>
    <m/>
    <m/>
    <m/>
    <n v="55000000"/>
    <s v="Si "/>
    <d v="2023-01-19T00:00:00"/>
    <s v="2 CUMPLIMIENTO"/>
    <d v="2023-01-23T00:00:00"/>
    <d v="2023-12-31T00:00:00"/>
    <n v="342"/>
    <s v="CARLOS JULIO AVILA CORONEL"/>
    <n v="79279880"/>
    <m/>
    <m/>
    <m/>
    <m/>
    <m/>
    <m/>
    <m/>
    <m/>
    <e v="#REF!"/>
    <m/>
    <m/>
    <m/>
    <m/>
    <m/>
    <m/>
    <m/>
    <m/>
    <m/>
    <n v="342"/>
    <m/>
    <m/>
  </r>
  <r>
    <s v="UNIDAD ADMINISTRATIVA ESPECIAL MIGRACIÓN COLOMBIA"/>
    <s v="900477235-6"/>
    <s v="Secop II"/>
    <n v="17"/>
    <x v="4"/>
    <s v="20232121413000003E"/>
    <s v="PCD-031-2023-11P"/>
    <x v="0"/>
    <x v="4"/>
    <s v="Contratación Directa"/>
    <s v="Prestación de Servicios Profesionales "/>
    <s v="Oficina Asesora de Planeación"/>
    <s v="PRESTACIÓN DE SERVICIOS PROFESIONALES CON AUTONOMÍA TÉCNICA Y ADMINISTRATIVA, EN LA OFICINA ASESORA DE PLANEACIÓN PARA EL MONITOREO Y SEGUIMIENTO DOCUMENTAL  DE ACUERDO CON LAS CONDICIONES SEÑALADAS Y ESPECIFICACIONES DESCRITAS EN LOS ESTUDIOS PREVIOS."/>
    <s v="801615;8012170;80101605;93121600"/>
    <s v=" Servicios de apoyo gerencial"/>
    <n v="57500000"/>
    <n v="57500000"/>
    <n v="10523"/>
    <s v="C-1199-1002-11-0-1199054-02"/>
    <s v="Celebrado"/>
    <s v="En ejecución"/>
    <m/>
    <s v="CO-013-2023"/>
    <s v="Enero"/>
    <d v="2023-01-18T00:00:00"/>
    <s v="Prestación de Servicios Profesionales"/>
    <m/>
    <s v="Nivel Central"/>
    <s v="Bogotá D.C."/>
    <s v="SANDRA MARCELA CAJAMARCA GUZMAN"/>
    <n v="1010167732"/>
    <m/>
    <s v="Relaciones Internacionales y Estudios Políticos"/>
    <s v="NO"/>
    <m/>
    <m/>
    <n v="31711"/>
    <e v="#REF!"/>
    <n v="19723"/>
    <d v="2023-01-19T00:00:00"/>
    <n v="57500000"/>
    <m/>
    <m/>
    <m/>
    <n v="57500000"/>
    <s v="Si "/>
    <d v="2023-01-19T00:00:00"/>
    <s v="2 CUMPLIMIENTO"/>
    <d v="2023-01-20T00:00:00"/>
    <d v="2023-12-31T00:00:00"/>
    <n v="345"/>
    <s v="JORGE ENRIQUE GARCIA LONDOÑO"/>
    <n v="79276876"/>
    <m/>
    <m/>
    <m/>
    <m/>
    <m/>
    <m/>
    <m/>
    <m/>
    <e v="#REF!"/>
    <m/>
    <m/>
    <m/>
    <m/>
    <m/>
    <m/>
    <m/>
    <m/>
    <m/>
    <n v="345"/>
    <m/>
    <m/>
  </r>
  <r>
    <s v="UNIDAD ADMINISTRATIVA ESPECIAL MIGRACIÓN COLOMBIA"/>
    <s v="900477235-6"/>
    <s v="Secop II"/>
    <n v="11"/>
    <x v="4"/>
    <s v="20232121413000008E"/>
    <s v="PCD-046-2023-5P"/>
    <x v="0"/>
    <x v="12"/>
    <s v="Contratación Directa"/>
    <s v="Prestación de Servicios Profesionales "/>
    <s v="Oficina Asesora de Planeación"/>
    <s v="PRESTACIÓN DE SERVICIOS PROFESIONALES CON AUTONOMÍA TÉCNICA Y ADMINISTRATIVA EN LA OFICINA ASESORA DE PLANEACIÓN PARA LA ELABORACIÓN DE ANÁLISIS, INFORMES Y REPORTES DE REGISTROS ADMINISTRATIVOS."/>
    <s v="801615;80121704;80101605;81112006;81112007;811315;93121600"/>
    <s v="Servicios de apoyo gerencial"/>
    <n v="55000000"/>
    <n v="55000000"/>
    <n v="15723"/>
    <s v="C-1199-1002-11-0-1199054-02"/>
    <s v="Celebrado"/>
    <s v="En ejecución"/>
    <m/>
    <s v="CO-044-2023"/>
    <s v="Enero"/>
    <d v="2023-01-31T00:00:00"/>
    <s v="Prestación de Servicios Profesionales"/>
    <m/>
    <s v="Nivel Central"/>
    <s v="Bogotá D.C."/>
    <s v="CESAR EMILIO TORRES REYES"/>
    <n v="1082992710"/>
    <m/>
    <s v="DERECHO"/>
    <s v="NO"/>
    <m/>
    <m/>
    <n v="34658"/>
    <e v="#REF!"/>
    <n v="30923"/>
    <d v="2023-01-31T00:00:00"/>
    <n v="55000000"/>
    <m/>
    <m/>
    <m/>
    <n v="55000000"/>
    <s v="Si "/>
    <d v="2023-01-19T00:00:00"/>
    <s v="2 CUMPLIMIENTO"/>
    <d v="2023-01-30T00:00:00"/>
    <d v="2023-12-31T00:00:00"/>
    <n v="335"/>
    <s v="OSCAR ANDRES VALDERRAMA CANO"/>
    <n v="80791769"/>
    <m/>
    <m/>
    <m/>
    <m/>
    <m/>
    <m/>
    <m/>
    <m/>
    <e v="#REF!"/>
    <m/>
    <m/>
    <m/>
    <m/>
    <m/>
    <m/>
    <m/>
    <m/>
    <m/>
    <n v="335"/>
    <m/>
    <m/>
  </r>
  <r>
    <s v="UNIDAD ADMINISTRATIVA ESPECIAL MIGRACIÓN COLOMBIA"/>
    <s v="900477235-6"/>
    <s v="Secop II"/>
    <n v="13"/>
    <x v="4"/>
    <s v="20232121413000007E"/>
    <s v="PCD-048-2023-7P"/>
    <x v="0"/>
    <x v="6"/>
    <s v="Contratación Directa"/>
    <s v="Prestación de Servicios Profesionales "/>
    <s v="Oficina Asesora de Planeación"/>
    <s v="PRESTACIÓN DE SERVICIOS PROFESIONALES CON AUTONOMÍA TÉCNICA Y ADMINISTRATIVA EN LA OFICINA ASESORA DE PLANEACIÓN, EN ASUNTOS JURÍDICOS PARA LA ESTRUCTURACIÓN DE ESTUDIOS EN PRO DEL MEJORAMIENTO EN LA OPERATIVIDAD MISIONAL Y ADMINISTRATIVA DE LA ENTIDAD."/>
    <s v="801615;801015;80121704;80101605;80121803"/>
    <s v="Servicios de apoyo gerencial"/>
    <n v="66000000"/>
    <n v="66000000"/>
    <n v="15423"/>
    <s v="C-1199-1002-11-0-1199060-02"/>
    <s v="Celebrado"/>
    <s v="En ejecución"/>
    <m/>
    <s v="CO-049-2023"/>
    <s v="Febrero"/>
    <d v="2023-02-01T00:00:00"/>
    <s v="Prestación de Servicios Profesionales"/>
    <m/>
    <s v="Nivel Central"/>
    <s v="Bogotá D.C."/>
    <s v="GLADYS GUTIERREZ UPEGUI"/>
    <s v=" 38249742"/>
    <m/>
    <s v="Ingeniería de Sistemas"/>
    <s v="NO"/>
    <m/>
    <m/>
    <n v="22193"/>
    <e v="#REF!"/>
    <n v="31823"/>
    <d v="2023-02-02T00:00:00"/>
    <n v="66000000"/>
    <m/>
    <m/>
    <m/>
    <n v="66000000"/>
    <s v="Si "/>
    <d v="2023-02-02T00:00:00"/>
    <s v="2 CUMPLIMIENTO"/>
    <d v="2023-02-06T00:00:00"/>
    <d v="2023-12-31T00:00:00"/>
    <n v="328"/>
    <s v="JORGE ENRIQUE GARCIA LONDOÑO"/>
    <n v="79276876"/>
    <m/>
    <m/>
    <m/>
    <m/>
    <m/>
    <m/>
    <m/>
    <m/>
    <e v="#REF!"/>
    <m/>
    <m/>
    <m/>
    <m/>
    <m/>
    <m/>
    <m/>
    <m/>
    <m/>
    <n v="328"/>
    <m/>
    <m/>
  </r>
  <r>
    <s v="UNIDAD ADMINISTRATIVA ESPECIAL MIGRACIÓN COLOMBIA"/>
    <s v="900477235-6"/>
    <s v="Secop II"/>
    <n v="15"/>
    <x v="4"/>
    <s v="20232121413000010E"/>
    <s v="PCD-049-2023-9P"/>
    <x v="0"/>
    <x v="6"/>
    <s v="Contratación Directa"/>
    <s v="Prestación de Servicios Profesionales "/>
    <s v="Oficina Asesora de Planeación"/>
    <s v="PRESTACIÓN DE SERVICIOS PROFESIONALES CON AUTONOMÍA TÉCNICA Y ADMINISTRATIVA EN LA OFICINA ASESORA DE PLANEACIÓN, PARA LA ADMINISTRACIÓN, GESTIONAMIENTO, PROCESAMIENTO Y ORGANIZACIÓN DE DATOS PARA EL GEME."/>
    <s v="80161500;80121704;80101605;81112006;81112007;81102702"/>
    <s v=" Servicios de apoyo gerencial"/>
    <n v="55000000"/>
    <n v="55000000"/>
    <n v="15123"/>
    <s v="C-1199-1002-11-0-1199054-02"/>
    <s v="Celebrado"/>
    <s v="En ejecución"/>
    <m/>
    <s v="CO-057-2023"/>
    <s v="Febrero"/>
    <d v="2023-02-01T00:00:00"/>
    <s v="Prestación de Servicios Profesionales"/>
    <m/>
    <s v="Nivel Central"/>
    <s v="Bogotá D.C."/>
    <s v="MARIA LUISA ORTIZ"/>
    <n v="21013881"/>
    <m/>
    <s v="Ingeniería de Sistemas"/>
    <s v="NO"/>
    <m/>
    <m/>
    <n v="21938"/>
    <e v="#REF!"/>
    <n v="15123"/>
    <d v="2023-02-02T00:00:00"/>
    <n v="55000000"/>
    <m/>
    <m/>
    <m/>
    <n v="55000000"/>
    <s v="Si "/>
    <d v="2023-02-02T00:00:00"/>
    <s v="2 CUMPLIMIENTO"/>
    <d v="2023-02-02T00:00:00"/>
    <d v="2023-12-31T00:00:00"/>
    <n v="332"/>
    <s v="JORGE ENRIQUE GARCIA LONDOÑO"/>
    <n v="79276876"/>
    <m/>
    <m/>
    <m/>
    <m/>
    <m/>
    <m/>
    <m/>
    <m/>
    <e v="#REF!"/>
    <m/>
    <m/>
    <m/>
    <m/>
    <m/>
    <m/>
    <m/>
    <m/>
    <m/>
    <n v="332"/>
    <m/>
    <m/>
  </r>
  <r>
    <s v="UNIDAD ADMINISTRATIVA ESPECIAL MIGRACIÓN COLOMBIA"/>
    <s v="900477235-6"/>
    <s v="Secop II"/>
    <n v="3"/>
    <x v="4"/>
    <s v="20232111413000001E"/>
    <s v="PCD-050-2023-3D"/>
    <x v="0"/>
    <x v="12"/>
    <s v="Contratación Directa"/>
    <s v="Prestación de Servicios Profesionales "/>
    <s v="Dirección General"/>
    <s v="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
    <n v="80111600"/>
    <s v="Servicios de oficina"/>
    <n v="46000000"/>
    <n v="44000000"/>
    <n v="18823"/>
    <s v="A-02-02-02-008-003"/>
    <s v="Celebrado"/>
    <s v="En ejecución"/>
    <m/>
    <s v="CO-053-2023"/>
    <s v="Enero"/>
    <d v="2023-01-31T00:00:00"/>
    <s v="Prestación de Servicios Profesionales"/>
    <m/>
    <s v="Nivel Central"/>
    <s v="Bogotá D.C."/>
    <s v="MARÍA FERNANDA OSPINA CARO"/>
    <n v="1026593280"/>
    <m/>
    <s v="PROFESIONAL EN RELACIONES INTERNACIONALES "/>
    <s v="NO"/>
    <m/>
    <m/>
    <n v="35801"/>
    <e v="#REF!"/>
    <n v="30823"/>
    <d v="2023-01-31T00:00:00"/>
    <n v="44000000"/>
    <m/>
    <m/>
    <m/>
    <n v="44000000"/>
    <s v="Si "/>
    <d v="2023-01-30T00:00:00"/>
    <s v="2 CUMPLIMIENTO"/>
    <d v="2023-02-01T00:00:00"/>
    <d v="2023-12-31T00:00:00"/>
    <n v="333"/>
    <s v="Vanessa Ortiz López"/>
    <n v="1144031972"/>
    <m/>
    <m/>
    <m/>
    <m/>
    <m/>
    <m/>
    <m/>
    <m/>
    <e v="#REF!"/>
    <m/>
    <m/>
    <m/>
    <m/>
    <m/>
    <m/>
    <m/>
    <m/>
    <m/>
    <n v="333"/>
    <m/>
    <m/>
  </r>
  <r>
    <s v="UNIDAD ADMINISTRATIVA ESPECIAL MIGRACIÓN COLOMBIA"/>
    <s v="900477235-6"/>
    <s v="Secop II"/>
    <n v="16"/>
    <x v="4"/>
    <s v="20232121413000009E"/>
    <s v="PCD-051-2023-10P"/>
    <x v="0"/>
    <x v="6"/>
    <s v="Contratación Directa"/>
    <s v="Prestación de Servicios Profesionales "/>
    <s v="Oficina Asesora de Planeación"/>
    <s v="PRESTACIÓN DE SERVICIOS PROFESIONALES CON AUTONOMÍA TÉCNICA Y ADMINISTRATIVA EN LA OFICINA ASESORA DE PLANEACIÓN PARA LA CONSOLIDACIÓN DEL SISTEMA INTEGRADO DE GESTIÓN Y FORTALECIMIENTO DE LA GESTIÓN ORGANIZACIONAL."/>
    <s v="801615;80121704;80101605;81102702"/>
    <s v="Servicios de apoyo gerencial"/>
    <n v="55000000"/>
    <n v="55000000"/>
    <n v="15323"/>
    <s v="C-1199-1002-11-0-1199060-02"/>
    <s v="Celebrado"/>
    <s v="En ejecución"/>
    <m/>
    <s v="CO-056-2023"/>
    <s v="Enero"/>
    <d v="2023-01-31T00:00:00"/>
    <s v="Prestación de Servicios Profesionales"/>
    <m/>
    <s v="Nivel Central"/>
    <s v="Bogotá D.C."/>
    <s v="MARIA ALEJANDRA GRACIA MONTERO"/>
    <n v="1003821306"/>
    <m/>
    <s v="INGENIERA DE SISTEMAS "/>
    <s v="NO"/>
    <m/>
    <m/>
    <n v="32417"/>
    <e v="#REF!"/>
    <n v="33323"/>
    <d v="2023-02-23T00:00:00"/>
    <n v="55000000"/>
    <m/>
    <m/>
    <m/>
    <n v="55000000"/>
    <s v="si"/>
    <d v="2023-02-03T00:00:00"/>
    <s v="2 CUMPLIMIENTO"/>
    <d v="2023-02-03T00:00:00"/>
    <d v="2023-12-31T00:00:00"/>
    <n v="331"/>
    <s v="JORGE ENRIQUE GARCIA LONDOÑO"/>
    <n v="79276876"/>
    <m/>
    <m/>
    <m/>
    <m/>
    <m/>
    <m/>
    <m/>
    <m/>
    <e v="#REF!"/>
    <m/>
    <m/>
    <m/>
    <m/>
    <m/>
    <m/>
    <m/>
    <m/>
    <m/>
    <n v="331"/>
    <m/>
    <m/>
  </r>
  <r>
    <s v="UNIDAD ADMINISTRATIVA ESPECIAL MIGRACIÓN COLOMBIA"/>
    <s v="900477235-6"/>
    <s v="Secop II"/>
    <n v="25"/>
    <x v="4"/>
    <s v="20236231416000001E"/>
    <s v="PCD-057-2023-6J"/>
    <x v="0"/>
    <x v="14"/>
    <s v="Contratación Directa"/>
    <s v="Prestación de Servicios Profesionales "/>
    <s v="oficina asesora juridica"/>
    <s v="CONTRATAR LA PUBLICACIÓN EN EL DIARIO OFICIAL DE LOS ACTOS ADMINISTRATIVOS QUE DEMANDE LA UAEMC"/>
    <s v="82121506"/>
    <s v=" Impresión de publicaciones"/>
    <n v="6000000"/>
    <n v="6000000"/>
    <n v="15623"/>
    <s v="A-02-02-02-008-003"/>
    <s v="Celebrado"/>
    <s v="En ejecución"/>
    <m/>
    <s v="CO-070-2023"/>
    <s v="Febrero"/>
    <d v="2023-02-24T00:00:00"/>
    <s v="INTERADMINISTRATIVO"/>
    <m/>
    <s v="Nivel Central"/>
    <s v="Bogotá D.C."/>
    <s v="IMPRENTA NACIONAL DE COLOMBIA"/>
    <s v="830.001.113"/>
    <n v="1"/>
    <s v="N/A"/>
    <s v="NO"/>
    <m/>
    <m/>
    <m/>
    <e v="#REF!"/>
    <n v="42623"/>
    <d v="2023-02-24T00:00:00"/>
    <n v="6000000"/>
    <m/>
    <m/>
    <m/>
    <n v="6000000"/>
    <s v="NO"/>
    <s v="N/A"/>
    <s v="N/A"/>
    <d v="2023-02-24T00:00:00"/>
    <d v="2023-12-31T00:00:00"/>
    <n v="310"/>
    <s v="CARLOS JULIO AVILA CORONEL"/>
    <n v="79279880"/>
    <m/>
    <m/>
    <m/>
    <m/>
    <m/>
    <m/>
    <m/>
    <m/>
    <e v="#REF!"/>
    <m/>
    <m/>
    <m/>
    <m/>
    <m/>
    <m/>
    <m/>
    <m/>
    <m/>
    <n v="310"/>
    <m/>
    <m/>
  </r>
  <r>
    <s v="UNIDAD ADMINISTRATIVA ESPECIAL MIGRACIÓN COLOMBIA"/>
    <s v="900477235-6"/>
    <s v="Secop II"/>
    <n v="6"/>
    <x v="4"/>
    <s v="20236311413000002E"/>
    <s v="PCD-058-2023-6D"/>
    <x v="0"/>
    <x v="6"/>
    <s v="Contratación Directa"/>
    <s v="Prestación de Servicios Profesionales "/>
    <s v="CONTROL INTERNO DISCIPLINARIO"/>
    <s v="PRESTACIÖN DE SERVICIOS DE APOYO A LA GESTIÓN DE LA SUBDIRECCIÓN DE CONTROL DISCIPLINARIO INTERNO, EN LAS LABORES SECRETARIALES, DE ACUERDO CON LAS CONDICIONES SEÑALADAS Y ESPECIFICACIONES TÉCNICAS DESCRITAS EN LOS ESTUDIOS PREVIOS."/>
    <n v="80161500"/>
    <s v=" Servicios de apoyo gerencial"/>
    <n v="29700000"/>
    <n v="29700000"/>
    <n v="10223"/>
    <s v="A-02-02-02-008-003"/>
    <s v="Celebrado"/>
    <s v="En ejecución"/>
    <m/>
    <s v="CO-052-2023"/>
    <s v="Febrero"/>
    <d v="2023-02-01T00:00:00"/>
    <s v="Prestación de Servicios de apoyo a la Gestion "/>
    <m/>
    <s v="Nivel Central"/>
    <s v="Bogotá D.C."/>
    <s v="DIANA MARCELA RUBIO ACOSTA"/>
    <n v="53030141"/>
    <m/>
    <s v="BACHILLER"/>
    <s v="NO"/>
    <m/>
    <m/>
    <n v="35883"/>
    <e v="#REF!"/>
    <n v="31523"/>
    <d v="2023-02-01T00:00:00"/>
    <n v="29700000"/>
    <m/>
    <m/>
    <m/>
    <n v="29700000"/>
    <s v="Si "/>
    <d v="2023-01-19T00:00:00"/>
    <s v="2 CUMPLIMIENTO"/>
    <d v="2023-02-01T00:00:00"/>
    <d v="2023-12-31T00:00:00"/>
    <n v="333"/>
    <s v="MARTHA EUGENIA RAMOS OSPINA "/>
    <n v="55164919"/>
    <m/>
    <m/>
    <m/>
    <m/>
    <m/>
    <m/>
    <m/>
    <m/>
    <e v="#REF!"/>
    <m/>
    <m/>
    <m/>
    <m/>
    <m/>
    <m/>
    <m/>
    <m/>
    <m/>
    <n v="333"/>
    <m/>
    <m/>
  </r>
  <r>
    <s v="UNIDAD ADMINISTRATIVA ESPECIAL MIGRACIÓN COLOMBIA"/>
    <s v="900477235-6"/>
    <s v="Secop II"/>
    <n v="120"/>
    <x v="0"/>
    <s v="20236231415000002E"/>
    <s v="PCD-079-2023-30TEC"/>
    <x v="1"/>
    <x v="15"/>
    <s v="Contratación Directa"/>
    <s v="Exclusividad"/>
    <s v="oficina tecnologias de la informacion"/>
    <s v="Contratar la actualización de las licencias para los sistemas KACTUS y SEVEN y servicio de soporte técnico especializado presencial, de conformidad con las especificaciones de la Unidad Administrativa"/>
    <n v="40141700"/>
    <s v="Componentes y Equipos para Distribución y Sistemas de Acondicionamiento "/>
    <n v="614700000"/>
    <n v="429942610"/>
    <n v="22823"/>
    <s v="C-1199-1002-10-0-1199001-02"/>
    <s v="En tramite "/>
    <s v="En ejecución"/>
    <m/>
    <s v="CO-098-2023"/>
    <s v="Marzo"/>
    <d v="2023-03-24T00:00:00"/>
    <s v="Contrato Compraventa"/>
    <m/>
    <s v="Nivel Central"/>
    <s v="Bogotá D.C."/>
    <s v="DIGITAL WARE S.A.S"/>
    <n v="830042244"/>
    <n v="1"/>
    <m/>
    <m/>
    <m/>
    <m/>
    <m/>
    <m/>
    <n v="61623"/>
    <d v="2023-03-27T00:00:00"/>
    <n v="429942199.07999998"/>
    <m/>
    <m/>
    <m/>
    <n v="429942199.07999998"/>
    <s v="Si "/>
    <d v="2023-03-24T00:00:00"/>
    <s v="2 CUMPLIMIENTO"/>
    <d v="2023-03-29T00:00:00"/>
    <d v="2023-12-31T00:00:00"/>
    <n v="277"/>
    <s v="DIEGO EMILIO OJEDA MONCAYO"/>
    <n v="19498970"/>
    <m/>
    <m/>
    <m/>
    <m/>
    <m/>
    <m/>
    <m/>
    <m/>
    <m/>
    <m/>
    <m/>
    <m/>
    <m/>
    <m/>
    <m/>
    <m/>
    <m/>
    <m/>
    <m/>
    <m/>
    <m/>
  </r>
  <r>
    <s v="UNIDAD ADMINISTRATIVA ESPECIAL MIGRACIÓN COLOMBIA"/>
    <s v="900477235-6"/>
    <s v="Secop II"/>
    <n v="64"/>
    <x v="0"/>
    <s v="20236231408000001E"/>
    <s v="SIE-001-2023"/>
    <x v="1"/>
    <x v="16"/>
    <s v="Selección Abreviada"/>
    <s v="Subasta Inversa Electrónica"/>
    <s v="oficina tecnologias de la informacion"/>
    <s v="CONTRATAR EL SERVICIO DE SOPORTE ESPECIALIZADO EN BASES DE DATOS, SISTEMAS OPERATIVOS E INFRAESTRUCTURA TECNOLÓGICA DE LA PLATAFORMA MISIONAL DE MIGRACIÓN COLOMBIA."/>
    <n v="43232300"/>
    <s v="Difusión de tecnologías de información y telecomunicaciones"/>
    <n v="760000000"/>
    <n v="759787267"/>
    <n v="15923"/>
    <s v="C-1199-1002-10-0-1199001-02"/>
    <s v="En tramite "/>
    <m/>
    <m/>
    <m/>
    <m/>
    <m/>
    <m/>
    <m/>
    <m/>
    <m/>
    <m/>
    <m/>
    <m/>
    <m/>
    <m/>
    <m/>
    <m/>
    <m/>
    <m/>
    <m/>
    <m/>
    <m/>
    <m/>
    <m/>
    <m/>
    <m/>
    <m/>
    <m/>
    <m/>
    <m/>
    <m/>
    <n v="0"/>
    <m/>
    <m/>
    <m/>
    <m/>
    <m/>
    <m/>
    <m/>
    <m/>
    <m/>
    <m/>
    <m/>
    <m/>
    <m/>
    <m/>
    <m/>
    <m/>
    <m/>
    <m/>
    <m/>
    <m/>
    <m/>
    <m/>
    <m/>
  </r>
  <r>
    <s v="UNIDAD ADMINISTRATIVA ESPECIAL MIGRACIÓN COLOMBIA"/>
    <s v="900477235-6"/>
    <s v="Secop II"/>
    <n v="189"/>
    <x v="0"/>
    <s v="20236231408000006E"/>
    <s v="SIE-002-2023"/>
    <x v="1"/>
    <x v="17"/>
    <s v="Selección Abreviada"/>
    <s v="Subasta Inversa Electrónica"/>
    <s v="Subdirección Administrativa y Financiera - Grupo Administrativo"/>
    <s v="Contratar la prestación del servicio de mantenimiento preventivo y correctivo de aires acondicionados a nivel nacional"/>
    <n v="40101700"/>
    <s v="Componentes y equipos para distribución y sistemas de acondicionamiento"/>
    <n v="120000000"/>
    <n v="120000000"/>
    <n v="21423"/>
    <s v="A-02-02-02-008-007"/>
    <s v="En tramite "/>
    <m/>
    <m/>
    <m/>
    <m/>
    <m/>
    <m/>
    <m/>
    <m/>
    <m/>
    <m/>
    <m/>
    <m/>
    <m/>
    <m/>
    <m/>
    <m/>
    <m/>
    <m/>
    <m/>
    <m/>
    <m/>
    <m/>
    <m/>
    <m/>
    <m/>
    <m/>
    <m/>
    <m/>
    <m/>
    <m/>
    <n v="0"/>
    <m/>
    <m/>
    <m/>
    <m/>
    <m/>
    <m/>
    <m/>
    <m/>
    <m/>
    <m/>
    <m/>
    <m/>
    <m/>
    <m/>
    <m/>
    <m/>
    <m/>
    <m/>
    <m/>
    <m/>
    <m/>
    <m/>
    <m/>
  </r>
  <r>
    <s v="UNIDAD ADMINISTRATIVA ESPECIAL MIGRACIÓN COLOMBIA"/>
    <s v="900477235-6"/>
    <s v="Secop II"/>
    <n v="169"/>
    <x v="0"/>
    <s v="20236231412000001E"/>
    <s v="LP-001-2023"/>
    <x v="1"/>
    <x v="18"/>
    <s v="Licitación Pública"/>
    <s v="Licitación Pública"/>
    <s v="Subdirección Administrativa y Financiera - Grupo Administrativo"/>
    <s v="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
    <n v="84131500"/>
    <s v="Servicios Financieros y de Seguros"/>
    <n v="2185740000"/>
    <n v="1267351148"/>
    <s v="19023    - VF 1323"/>
    <s v="A-02-02-02-007-001"/>
    <s v="En tramite "/>
    <m/>
    <m/>
    <m/>
    <m/>
    <m/>
    <m/>
    <m/>
    <m/>
    <m/>
    <m/>
    <m/>
    <m/>
    <m/>
    <m/>
    <m/>
    <m/>
    <m/>
    <m/>
    <m/>
    <m/>
    <m/>
    <m/>
    <m/>
    <m/>
    <m/>
    <m/>
    <m/>
    <m/>
    <m/>
    <m/>
    <n v="0"/>
    <m/>
    <m/>
    <m/>
    <m/>
    <m/>
    <m/>
    <m/>
    <m/>
    <m/>
    <m/>
    <m/>
    <m/>
    <m/>
    <m/>
    <m/>
    <m/>
    <m/>
    <m/>
    <m/>
    <m/>
    <m/>
    <m/>
    <m/>
  </r>
  <r>
    <s v="UNIDAD ADMINISTRATIVA ESPECIAL MIGRACIÓN COLOMBIA"/>
    <s v="900477235-6"/>
    <s v="TVEC"/>
    <n v="97"/>
    <x v="0"/>
    <s v="20232501410000001E"/>
    <n v="144547"/>
    <x v="1"/>
    <x v="19"/>
    <s v="Selección Abreviada"/>
    <s v="Acuerdo Marco de Precios"/>
    <s v="oficina tecnologias de la informacion"/>
    <s v="Suscripción y horas de servicio de productos GOOGLE para la entidad."/>
    <n v="81112100"/>
    <s v="Servicios Basados en Ingeniería, Investigación y Tecnología"/>
    <n v="2200000"/>
    <n v="2200000"/>
    <n v="22523"/>
    <s v="C-1199-1002-10-0-1199001-02"/>
    <s v="Celebrado"/>
    <m/>
    <m/>
    <m/>
    <m/>
    <m/>
    <m/>
    <m/>
    <m/>
    <m/>
    <m/>
    <m/>
    <m/>
    <m/>
    <m/>
    <m/>
    <m/>
    <m/>
    <m/>
    <m/>
    <m/>
    <m/>
    <m/>
    <m/>
    <m/>
    <m/>
    <m/>
    <m/>
    <m/>
    <m/>
    <m/>
    <n v="0"/>
    <m/>
    <m/>
    <m/>
    <m/>
    <m/>
    <m/>
    <m/>
    <m/>
    <m/>
    <m/>
    <m/>
    <m/>
    <m/>
    <m/>
    <m/>
    <m/>
    <m/>
    <m/>
    <m/>
    <m/>
    <m/>
    <m/>
    <m/>
  </r>
  <r>
    <s v="UNIDAD ADMINISTRATIVA ESPECIAL MIGRACIÓN COLOMBIA"/>
    <s v="900477235-6"/>
    <s v="Secop II"/>
    <n v="269"/>
    <x v="0"/>
    <s v="20236231408000008E"/>
    <s v="SAMC-002-2023"/>
    <x v="1"/>
    <x v="18"/>
    <s v="Selección Abreviada"/>
    <s v="Menor Cuantia"/>
    <s v="Subdireccion de Talento Humano"/>
    <s v="CONTRATAR UNA INSTITUCIÓN PRESTADORA DE SERVICIO DE SALUD ESPECIALIZADA EN LA REALIZACIÓN DE EXÁMENES MÉDICOS OCUPACIONALES DE INGRESO, EGRESO, PERIÓDICOS Y POST-INCAPACIDAD Y DE REQUERIRSE ANÁLISIS DE PUESTO DE TRABAJO."/>
    <m/>
    <m/>
    <n v="90000000"/>
    <n v="90000000"/>
    <m/>
    <m/>
    <s v="En tramite "/>
    <s v="En ejecución"/>
    <m/>
    <s v="OC105871"/>
    <s v="Marzo"/>
    <d v="2023-03-06T00:00:00"/>
    <s v="Orden de Compra"/>
    <m/>
    <s v="Nivel Central"/>
    <s v="Bogotá D.C."/>
    <s v="XERTICA COLOMBIA SAS"/>
    <n v="830077380"/>
    <n v="6"/>
    <m/>
    <m/>
    <m/>
    <m/>
    <m/>
    <n v="123"/>
    <n v="46823"/>
    <d v="2023-02-08T00:00:00"/>
    <n v="1468821137.8"/>
    <m/>
    <m/>
    <m/>
    <n v="1468821137.8"/>
    <s v="Si "/>
    <d v="2023-03-08T00:00:00"/>
    <s v="2 CUMPLIMIENTO"/>
    <d v="2023-03-08T00:00:00"/>
    <d v="2023-12-31T00:00:00"/>
    <n v="298"/>
    <s v="DIEGO EMILIO OJEDA MONCAYO"/>
    <n v="19498970"/>
    <m/>
    <m/>
    <m/>
    <m/>
    <m/>
    <m/>
    <m/>
    <m/>
    <m/>
    <m/>
    <m/>
    <m/>
    <m/>
    <m/>
    <m/>
    <m/>
    <m/>
    <m/>
    <m/>
    <m/>
    <m/>
  </r>
  <r>
    <s v="UNIDAD ADMINISTRATIVA ESPECIAL MIGRACIÓN COLOMBIA"/>
    <s v="900477235-6"/>
    <s v="Secop II"/>
    <n v="27"/>
    <x v="1"/>
    <s v="20232261415000001E"/>
    <s v="PCD-074-2023-9J"/>
    <x v="1"/>
    <x v="20"/>
    <s v="Contratación Directa"/>
    <s v="Exclusividad"/>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s v="55111515;82121802"/>
    <s v="Audio cinta de material educacional - Servicios de publicaciones financiadas por el autor"/>
    <n v="36890000"/>
    <n v="36890000"/>
    <n v="22123"/>
    <s v="A-02-02-02-008-004"/>
    <s v="Celebrado"/>
    <s v="En ejecución"/>
    <m/>
    <s v="CO-084-2023"/>
    <s v="Marzo"/>
    <d v="2023-03-09T00:00:00"/>
    <s v="Suscripción"/>
    <m/>
    <s v="Nivel Central"/>
    <s v="Bogotá D.C."/>
    <s v="AVANCE JURIDICO CASA EDITORIAL LTDA "/>
    <n v="830041326"/>
    <n v="2"/>
    <s v="N/A"/>
    <s v="SI"/>
    <s v="Pequeña"/>
    <s v="Sociedad de Responsabilidad Limitada"/>
    <s v="N/A"/>
    <s v="N/A"/>
    <n v="53123"/>
    <d v="2023-03-10T00:00:00"/>
    <n v="36890000"/>
    <m/>
    <m/>
    <m/>
    <n v="36890000"/>
    <s v="NO"/>
    <s v="N/A"/>
    <s v="N/A"/>
    <d v="2023-03-10T00:00:00"/>
    <d v="2023-10-10T00:00:00"/>
    <n v="214"/>
    <s v="CARLOS JULIO AVILA CORONEL"/>
    <n v="79279880"/>
    <m/>
    <m/>
    <m/>
    <m/>
    <m/>
    <m/>
    <m/>
    <m/>
    <e v="#REF!"/>
    <m/>
    <m/>
    <m/>
    <m/>
    <m/>
    <m/>
    <m/>
    <m/>
    <m/>
    <n v="214"/>
    <m/>
    <m/>
  </r>
  <r>
    <s v="UNIDAD ADMINISTRATIVA ESPECIAL MIGRACIÓN COLOMBIA"/>
    <s v="900477235-6"/>
    <s v="Secop II"/>
    <n v="35"/>
    <x v="1"/>
    <s v="20236231415000007E"/>
    <s v="PCD-081-2023-9COM"/>
    <x v="1"/>
    <x v="18"/>
    <s v="Contratación Directa"/>
    <s v="Exclusividad"/>
    <s v="Oficina de Comunicaciones "/>
    <s v="CONTRATAR LA PUBLICACIÓN DE DIFERENTES AVISOS DE PRENSA EN EL PERIÓDICO LA REPÚBLICA, DE ACUERDO A LAS NECESIDADES REQUERIDAS POR LA ENTIDAD."/>
    <n v="82121506"/>
    <s v="Impresión de publicaciones"/>
    <n v="5000000"/>
    <n v="5000000"/>
    <n v="24823"/>
    <s v="A-02-02-02-008-003"/>
    <s v="Celebrado"/>
    <s v="En ejecución"/>
    <m/>
    <s v="CO-104-2023"/>
    <s v="Marzo"/>
    <d v="2023-03-17T00:00:00"/>
    <s v="Prestación de Servicios Profesionales"/>
    <m/>
    <s v="Nivel Central"/>
    <s v="Bogotá D.C."/>
    <s v="EDITORIAL LA REPUBLICA SAS"/>
    <n v="901017183"/>
    <n v="2"/>
    <s v="N/A"/>
    <s v="NO"/>
    <s v="No es mypime"/>
    <s v="Sociedad por acciones simplificadas"/>
    <s v="N/A"/>
    <s v="N/A"/>
    <n v="57623"/>
    <d v="2023-03-17T00:00:00"/>
    <n v="5000000"/>
    <m/>
    <m/>
    <m/>
    <n v="5000000"/>
    <s v="NO"/>
    <s v="N/A"/>
    <s v="N/A"/>
    <d v="2023-03-21T00:00:00"/>
    <d v="2023-12-31T00:00:00"/>
    <n v="285"/>
    <s v="MARITZA ROCIO SERRANO VILLAMIL"/>
    <n v="39757630"/>
    <m/>
    <m/>
    <m/>
    <m/>
    <m/>
    <m/>
    <m/>
    <m/>
    <e v="#REF!"/>
    <m/>
    <m/>
    <m/>
    <m/>
    <m/>
    <m/>
    <m/>
    <m/>
    <m/>
    <n v="285"/>
    <m/>
    <m/>
  </r>
  <r>
    <s v="UNIDAD ADMINISTRATIVA ESPECIAL MIGRACIÓN COLOMBIA"/>
    <s v="900477235-6"/>
    <s v="Secop II"/>
    <n v="62"/>
    <x v="1"/>
    <s v="20232541413000001E"/>
    <s v="PCD-082-2023-18TEC"/>
    <x v="1"/>
    <x v="15"/>
    <s v="Contratación Directa"/>
    <s v="Prestación de Servicios Profesionales "/>
    <s v="Oficina de Tecnología de la Informacion"/>
    <s v="CONTRATAR EL MANTENIMIENTO E IMPLEMENTACIÓN DE MEJORAS SEGÚN NECESIDADES MISIONALES DE MIGRACIÓN COLOMBIA PARA LA APLICACIÓN LIBERTAPP"/>
    <s v="43232612;81112209."/>
    <s v=" Software de fabricación asistida por computador cam - Mantenimiento de software de desarrollo"/>
    <n v="17100000"/>
    <n v="17100000"/>
    <n v="20623"/>
    <s v="C-1199-1002-10-0-1199001-02"/>
    <s v="Celebrado"/>
    <s v="En ejecución"/>
    <m/>
    <s v="CO-075-2023"/>
    <s v="Marzo"/>
    <d v="2023-03-01T00:00:00"/>
    <s v="Prestación de Servicios Profesionales"/>
    <m/>
    <s v="Nivel Central"/>
    <s v="Bogotá D.C."/>
    <s v="CANNED HEAD SAS"/>
    <n v="900877941"/>
    <n v="4"/>
    <s v="N/A"/>
    <s v="NO"/>
    <s v="No es mypime"/>
    <s v="Sociedad por acciones simplificadas"/>
    <s v="N/A"/>
    <s v="N/A"/>
    <n v="45823"/>
    <d v="2023-03-06T00:00:00"/>
    <n v="17062287"/>
    <m/>
    <m/>
    <m/>
    <n v="17062287"/>
    <s v="Si "/>
    <d v="2023-03-03T00:00:00"/>
    <s v="2 CUMPLIMIENTO"/>
    <d v="2023-03-06T00:00:00"/>
    <d v="2023-12-31T00:00:00"/>
    <n v="300"/>
    <s v="DIEGO EMILIO OJEDA MONCAYO"/>
    <n v="19498970"/>
    <m/>
    <m/>
    <m/>
    <m/>
    <m/>
    <m/>
    <m/>
    <m/>
    <e v="#REF!"/>
    <m/>
    <m/>
    <m/>
    <m/>
    <m/>
    <m/>
    <m/>
    <m/>
    <m/>
    <n v="300"/>
    <m/>
    <m/>
  </r>
  <r>
    <s v="UNIDAD ADMINISTRATIVA ESPECIAL MIGRACIÓN COLOMBIA"/>
    <s v="900477235-6"/>
    <s v="Secop II"/>
    <n v="63"/>
    <x v="1"/>
    <s v="20236231415000009E"/>
    <s v="PCD-069-2023-20TEC"/>
    <x v="1"/>
    <x v="21"/>
    <s v="Contratación Directa"/>
    <s v="Exclusividad"/>
    <s v="Oficina de Tecnología de la Informacion"/>
    <s v="EXTENSIÓN DE GARANTÍA PARA LAS LECTORAS DE DOCUMENTOS Y ACTUALIZACIÓN DEL SOFTWARE DE VALIDACIÓN DE DOCUMENTOS."/>
    <s v="43211700;81112200"/>
    <s v="Dispositivos informáticos de entrada de datos - Mantenimiento y soporte de software"/>
    <n v="1038000000"/>
    <n v="1037971678"/>
    <n v="21723"/>
    <s v="C-1199-1002-10-0-1199001-02"/>
    <s v="Celebrado"/>
    <s v="En ejecución"/>
    <m/>
    <s v="CO-081-2023"/>
    <s v="Marzo"/>
    <d v="2023-03-03T00:00:00"/>
    <s v="Compraventa"/>
    <m/>
    <s v="Nivel Central"/>
    <s v="Bogotá D.C."/>
    <s v="THALES COLOMBIA S.A "/>
    <n v="830079892"/>
    <n v="4"/>
    <s v="N/A"/>
    <s v="NO"/>
    <s v="No es mypime"/>
    <s v="Sociedad Anónima"/>
    <s v="N/A"/>
    <s v="N/A"/>
    <n v="44923"/>
    <d v="2023-03-03T00:00:00"/>
    <n v="1037971678"/>
    <m/>
    <m/>
    <m/>
    <n v="1037971678"/>
    <s v="Si "/>
    <d v="2023-03-10T00:00:00"/>
    <s v="CUMPLIMIENTO, CALIDAD DEL SERVICIO, PAGO DE SALARIOS"/>
    <d v="2023-03-10T00:00:00"/>
    <d v="2023-06-10T00:00:00"/>
    <n v="92"/>
    <s v="DIEGO EMILIO OJEDA MONCAYO"/>
    <n v="19498970"/>
    <m/>
    <m/>
    <m/>
    <m/>
    <m/>
    <m/>
    <m/>
    <m/>
    <e v="#REF!"/>
    <m/>
    <m/>
    <m/>
    <m/>
    <m/>
    <m/>
    <m/>
    <m/>
    <m/>
    <n v="92"/>
    <m/>
    <m/>
  </r>
  <r>
    <s v="UNIDAD ADMINISTRATIVA ESPECIAL MIGRACIÓN COLOMBIA"/>
    <s v="900477235-6"/>
    <s v="Secop II"/>
    <n v="71"/>
    <x v="1"/>
    <s v="20236231407000001E"/>
    <s v="MC-005-2023-29TEC"/>
    <x v="1"/>
    <x v="18"/>
    <s v="Mínima cuantía"/>
    <s v="Prestación de Servicios Profesionales "/>
    <s v="Oficina de Tecnología de la Informacion"/>
    <s v="SERVICIO DE MANTENIMIENTO PREVENTIVO Y CORRECTIVO CON SUMINISTRO DE REPUESTOS Y BATERÍAS, DE LAS UPS MARCAS POWERSUN, TRIPP LITE Y SAT. "/>
    <n v="72103302"/>
    <s v="Mantenimiento o soporte de equipo de telecomunicaciones"/>
    <n v="11800000"/>
    <n v="11800000"/>
    <n v="22723"/>
    <s v="C-1199-1002-10-0-1199001-02"/>
    <s v="En trámite"/>
    <s v="N/A"/>
    <m/>
    <m/>
    <m/>
    <m/>
    <m/>
    <m/>
    <m/>
    <m/>
    <m/>
    <m/>
    <m/>
    <m/>
    <m/>
    <m/>
    <m/>
    <m/>
    <e v="#REF!"/>
    <m/>
    <m/>
    <m/>
    <m/>
    <m/>
    <m/>
    <m/>
    <m/>
    <m/>
    <m/>
    <m/>
    <m/>
    <m/>
    <m/>
    <m/>
    <m/>
    <m/>
    <m/>
    <m/>
    <m/>
    <m/>
    <m/>
    <m/>
    <e v="#REF!"/>
    <m/>
    <m/>
    <m/>
    <m/>
    <m/>
    <m/>
    <m/>
    <m/>
    <m/>
    <n v="0"/>
    <m/>
    <m/>
  </r>
  <r>
    <s v="UNIDAD ADMINISTRATIVA ESPECIAL MIGRACIÓN COLOMBIA"/>
    <s v="900477235-6"/>
    <s v="Secop II"/>
    <n v="198"/>
    <x v="1"/>
    <s v="20236231407000002E"/>
    <s v="MC-004-2023-80SYF"/>
    <x v="1"/>
    <x v="18"/>
    <s v="Mínima cuantía"/>
    <s v="Prestación de Servicios Profesionales "/>
    <s v="Subdirección Administrativa y Financiera"/>
    <s v="SERVICIO DE LIMPIEZA, MANTENIMIENTO Y VACIADO DE POZOS Y TANQUES DE ALMACENAMIENTO DE AGUAS RESIDUALES A NIVEL NACIONAL"/>
    <n v="40151510"/>
    <s v="Bombas de agua"/>
    <n v="40000000"/>
    <n v="40000000"/>
    <n v="21323"/>
    <s v="A-02-02-02-008-007"/>
    <s v="En trámite"/>
    <s v="N/A"/>
    <m/>
    <m/>
    <m/>
    <m/>
    <m/>
    <m/>
    <m/>
    <m/>
    <m/>
    <m/>
    <m/>
    <m/>
    <m/>
    <m/>
    <m/>
    <m/>
    <e v="#REF!"/>
    <m/>
    <m/>
    <m/>
    <m/>
    <m/>
    <m/>
    <m/>
    <m/>
    <m/>
    <m/>
    <m/>
    <m/>
    <m/>
    <m/>
    <m/>
    <m/>
    <m/>
    <m/>
    <m/>
    <m/>
    <m/>
    <m/>
    <m/>
    <e v="#REF!"/>
    <m/>
    <m/>
    <m/>
    <m/>
    <m/>
    <m/>
    <m/>
    <m/>
    <m/>
    <n v="0"/>
    <m/>
    <m/>
  </r>
  <r>
    <s v="UNIDAD ADMINISTRATIVA ESPECIAL MIGRACIÓN COLOMBIA"/>
    <s v="900477235-6"/>
    <s v="Secop II"/>
    <n v="199"/>
    <x v="1"/>
    <s v="20236231420000001E"/>
    <s v="MC-002-2023-81SYF"/>
    <x v="1"/>
    <x v="15"/>
    <s v="Mínima cuantía"/>
    <s v="Prestación de Servicios Profesionales "/>
    <s v="Subdirección Administrativa y Financiera"/>
    <s v="CONTRATAR LA PRESTACIÓN DEL SERVICIO DE LAVADO DEL PARQUE AUTOMOTOR DE MIGRACIÓN COLOMBIA EN LA CIUDAD DE BOGOTÁ D.C."/>
    <n v="76111801"/>
    <s v="Limpieza de carros o barcos"/>
    <n v="16325000"/>
    <n v="16325000"/>
    <n v="20823"/>
    <s v="A-02-02-02-008-007"/>
    <s v="Celebrado"/>
    <s v="En ejecución"/>
    <m/>
    <s v="AO-004-2023"/>
    <s v="Marzo"/>
    <d v="2023-03-22T00:00:00"/>
    <s v="Prestación de Servicios Profesionales"/>
    <m/>
    <s v="Nivel Central"/>
    <s v="Bogotá D.C."/>
    <s v="CENTRO CAR 19 LTDA"/>
    <n v="800250589"/>
    <n v="1"/>
    <s v="N/A"/>
    <s v="SI"/>
    <s v="Pequeña"/>
    <s v="Sociedad de Responsabilidad Limitada"/>
    <s v="N/A"/>
    <s v="N/A"/>
    <n v="59623"/>
    <d v="2023-03-23T00:00:00"/>
    <n v="16325000"/>
    <m/>
    <m/>
    <m/>
    <n v="16325000"/>
    <s v="Si "/>
    <m/>
    <m/>
    <m/>
    <m/>
    <m/>
    <m/>
    <m/>
    <m/>
    <m/>
    <m/>
    <m/>
    <m/>
    <m/>
    <m/>
    <m/>
    <e v="#REF!"/>
    <m/>
    <m/>
    <m/>
    <m/>
    <m/>
    <m/>
    <m/>
    <m/>
    <m/>
    <n v="0"/>
    <m/>
    <s v="NO HAN ENVIADO PÓLIZAS"/>
  </r>
  <r>
    <s v="UNIDAD ADMINISTRATIVA ESPECIAL MIGRACIÓN COLOMBIA"/>
    <s v="900477235-6"/>
    <s v="Secop II"/>
    <n v="201"/>
    <x v="1"/>
    <s v="20236221413000004E"/>
    <s v="PCD-067-2023-83SYF"/>
    <x v="1"/>
    <x v="22"/>
    <s v="Contratación Directa"/>
    <s v="Prestación de Servicios Profesionales "/>
    <s v="Subdirección Administrativa y Financiera"/>
    <s v="PRESTACIÓN DE SERVICIOS PROFESIONALES PARA APOYAR A MIGRACIÓN COLOMBIA EN EL DESARROLLO, OPTIMIZACIÓN Y MANTENIMIENTO DE FUNCIONALIDADES DEL SISTEMA DE GESTIÓN DOCUMENTAL ORFEO"/>
    <n v="81111504"/>
    <s v="Servicios de oficina"/>
    <n v="90000000"/>
    <n v="90000000"/>
    <n v="12723"/>
    <s v="C-1199-1002-8-0-1199018-02"/>
    <s v="Celebrado"/>
    <s v="En ejecución"/>
    <m/>
    <s v="CO-062-2023"/>
    <s v="Febrero"/>
    <d v="2023-02-10T00:00:00"/>
    <s v="Prestación de Servicios Profesionales "/>
    <m/>
    <s v="Nivel Central"/>
    <s v="Bogotá D.C."/>
    <s v="LILIANA GÓMEZ VELASQUEZ"/>
    <n v="51833082"/>
    <s v="-"/>
    <s v="INGENIERIA DE SISTEMAS"/>
    <s v="NO"/>
    <s v="No es mypime"/>
    <s v="N/A"/>
    <n v="24402"/>
    <e v="#REF!"/>
    <n v="36323"/>
    <d v="2023-02-10T00:00:00"/>
    <n v="90000000"/>
    <m/>
    <m/>
    <m/>
    <n v="90000000"/>
    <s v="Si "/>
    <d v="2023-02-10T00:00:00"/>
    <s v="2 CUMPLIMIENTO"/>
    <d v="2023-02-13T00:00:00"/>
    <d v="2023-12-12T00:00:00"/>
    <n v="302"/>
    <s v="DIEGO EMILIO OJEDA MONCAYO"/>
    <n v="19498970"/>
    <m/>
    <m/>
    <m/>
    <m/>
    <m/>
    <m/>
    <m/>
    <m/>
    <e v="#REF!"/>
    <m/>
    <m/>
    <m/>
    <m/>
    <m/>
    <m/>
    <m/>
    <m/>
    <m/>
    <n v="302"/>
    <m/>
    <m/>
  </r>
  <r>
    <s v="UNIDAD ADMINISTRATIVA ESPECIAL MIGRACIÓN COLOMBIA"/>
    <s v="900477235-6"/>
    <s v="Secop II"/>
    <n v="206"/>
    <x v="1"/>
    <s v="20236211413000005E"/>
    <s v="PCD-063-2023-88SYF"/>
    <x v="1"/>
    <x v="23"/>
    <s v="Contratación Directa"/>
    <s v="Prestación de Servicios Profesionales "/>
    <s v="Subdirección Administrativa y Financiera"/>
    <s v="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6000000"/>
    <n v="66000000"/>
    <n v="19523"/>
    <s v="C-1103-1002-2-0-1103002-02"/>
    <s v="Celebrado"/>
    <s v="En ejecución"/>
    <m/>
    <s v="CO-059-2023"/>
    <s v="Febrero"/>
    <d v="2023-02-08T00:00:00"/>
    <s v="Prestación de Servicios Profesionales "/>
    <m/>
    <s v="Nivel Central"/>
    <s v="Bogotá D.C."/>
    <s v="EDUARDO ALFONSO ARANGUREN"/>
    <n v="7214449"/>
    <s v="-"/>
    <s v="ARQUITECTURA"/>
    <s v="NO"/>
    <s v="No es mypime"/>
    <s v="N/A"/>
    <n v="21224"/>
    <e v="#REF!"/>
    <n v="35123"/>
    <d v="2023-02-07T00:00:00"/>
    <n v="66000000"/>
    <m/>
    <m/>
    <m/>
    <n v="66000000"/>
    <s v="Si "/>
    <d v="2023-02-07T00:00:00"/>
    <s v="2 CUMPLIMIENTO"/>
    <d v="2023-02-09T00:00:00"/>
    <d v="2023-12-31T00:00:00"/>
    <n v="325"/>
    <s v="JESUS ANDRES PORRAS GARCIA"/>
    <n v="79994053"/>
    <m/>
    <m/>
    <m/>
    <m/>
    <m/>
    <m/>
    <m/>
    <m/>
    <e v="#REF!"/>
    <m/>
    <m/>
    <m/>
    <m/>
    <m/>
    <m/>
    <m/>
    <m/>
    <m/>
    <n v="325"/>
    <m/>
    <m/>
  </r>
  <r>
    <s v="UNIDAD ADMINISTRATIVA ESPECIAL MIGRACIÓN COLOMBIA"/>
    <s v="900477235-6"/>
    <s v="Secop II"/>
    <n v="210"/>
    <x v="1"/>
    <s v="20236211415000001E"/>
    <s v="PCD-073-2023-92SYF"/>
    <x v="1"/>
    <x v="24"/>
    <s v="Contratación Directa"/>
    <s v="Prestación de Servicios Profesionales "/>
    <s v="Subdirección Administrativa y Financiera"/>
    <s v="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3000000"/>
    <n v="63000000"/>
    <n v="21223"/>
    <s v="C-1103-1002-2-0-1103002-02"/>
    <s v="Celebrado"/>
    <s v="En ejecución"/>
    <m/>
    <s v="CO-066-2023"/>
    <s v="Febrero"/>
    <d v="2023-02-20T00:00:00"/>
    <s v="Prestación de Servicios Profesionales "/>
    <m/>
    <s v="Nivel Central"/>
    <s v="Bogotá D.C."/>
    <s v="JAIME LUIS PEÑA TORRES"/>
    <n v="75066578"/>
    <s v="-"/>
    <s v="INGENIERIA ELECTRICA"/>
    <s v="NO"/>
    <s v="No es mypime"/>
    <s v="N/A"/>
    <n v="26367"/>
    <e v="#REF!"/>
    <n v="39023"/>
    <m/>
    <n v="63000000"/>
    <m/>
    <m/>
    <m/>
    <n v="63000000"/>
    <s v="Si "/>
    <d v="2023-02-17T00:00:00"/>
    <s v="2 CUMPLIMIENTO"/>
    <d v="2023-02-20T00:00:00"/>
    <d v="2023-12-31T00:00:00"/>
    <n v="314"/>
    <s v="JESUS ANDRES PORRAS GARCIA"/>
    <n v="79994053"/>
    <m/>
    <m/>
    <m/>
    <m/>
    <m/>
    <m/>
    <m/>
    <m/>
    <e v="#REF!"/>
    <m/>
    <m/>
    <m/>
    <m/>
    <m/>
    <m/>
    <m/>
    <m/>
    <m/>
    <n v="314"/>
    <m/>
    <m/>
  </r>
  <r>
    <s v="UNIDAD ADMINISTRATIVA ESPECIAL MIGRACIÓN COLOMBIA"/>
    <s v="900477235-6"/>
    <s v="Secop II"/>
    <n v="228"/>
    <x v="1"/>
    <s v="20236231415000010E"/>
    <s v="PCD-086-202-54TEC"/>
    <x v="1"/>
    <x v="18"/>
    <s v="Contratación Directa"/>
    <s v="Exclusividad"/>
    <s v="Oficina de Tecnología de la Informacion"/>
    <s v="CONTRATAR LA EXTENSIÓN DE GARANTÍA INCLUIDO MANTENIMIENTOS PREVENTIVOS Y CORRECTIVOS CON REPUESTOS, PARA LA SOLUCIÓN DE PASILLOS MIGRATORIOS BIOMIG."/>
    <n v="30171510"/>
    <s v="Puertas automáticas"/>
    <n v="1814000000"/>
    <n v="1710773000"/>
    <n v="23023"/>
    <s v="C-1199-1002-10-0-1199001-02"/>
    <s v="Celebrado"/>
    <s v="En ejecución"/>
    <m/>
    <s v="CO-097-2023"/>
    <s v="Marzo"/>
    <d v="2023-03-23T00:00:00"/>
    <s v="Compraventa"/>
    <m/>
    <s v="Nivel Central"/>
    <s v="Bogotá D.C."/>
    <s v="INCOMELEC S.A.S EN REORGANIZACIÓN"/>
    <n v="900075980"/>
    <n v="1"/>
    <s v="N/A"/>
    <s v="SI"/>
    <s v="Mediana "/>
    <s v="Sociedad por acciones simplificadas"/>
    <s v="N/A"/>
    <s v="N/A"/>
    <n v="60023"/>
    <d v="2023-03-23T00:00:00"/>
    <n v="1710772983"/>
    <m/>
    <m/>
    <m/>
    <n v="1710772983"/>
    <s v="Si "/>
    <m/>
    <m/>
    <m/>
    <m/>
    <n v="0"/>
    <s v="DIEGO EMILIO OJEDA MONCAYO"/>
    <n v="19498970"/>
    <m/>
    <m/>
    <m/>
    <m/>
    <m/>
    <m/>
    <m/>
    <m/>
    <e v="#REF!"/>
    <m/>
    <m/>
    <m/>
    <m/>
    <m/>
    <m/>
    <m/>
    <m/>
    <m/>
    <n v="0"/>
    <m/>
    <s v="NO HAN ENVIADO PÓLIZAS"/>
  </r>
  <r>
    <s v="UNIDAD ADMINISTRATIVA ESPECIAL MIGRACIÓN COLOMBIA"/>
    <s v="900477235-6"/>
    <s v="Secop II"/>
    <n v="233"/>
    <x v="1"/>
    <s v="20236231407000005E"/>
    <s v="MC-001-2023-8CM"/>
    <x v="1"/>
    <x v="18"/>
    <s v="Mínima cuantía"/>
    <s v="Prestación de Servicios Profesionales "/>
    <s v="Subdirección de Control Migratorio"/>
    <s v="SERVICIO DE MANTENIMIENTO PREVENTIVO Y CORRECTIVO PARA LOS EQUIPOS DE GRAFOLOGÍA ESTÉREO MICROSCOPIOS A NIVEL NACIONAL, CON BOLSA DE REPUESTOS                                                                                                                              "/>
    <s v="46151708;46151712;72151704;81101706;81101713"/>
    <s v="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
    <n v="16414056.75"/>
    <n v="16414056.75"/>
    <n v="21523"/>
    <s v="C-1199-1002-10-0-1199001-02"/>
    <s v="Celebrado"/>
    <s v="En ejecución"/>
    <m/>
    <s v="AO-005-2023"/>
    <s v="Marzo"/>
    <d v="2023-03-30T00:00:00"/>
    <s v="Prestación de Servicios Profesionales "/>
    <m/>
    <s v="Nivel Central"/>
    <s v="Bogotá D.C."/>
    <s v="CI GLOBAL SCIENTIFIC S.A.S"/>
    <n v="830067880"/>
    <n v="4"/>
    <s v="N/A"/>
    <s v="SI"/>
    <s v="N/A"/>
    <s v="Sociedad por acciones simplificadas"/>
    <s v="N/A"/>
    <s v="N/A"/>
    <m/>
    <m/>
    <m/>
    <m/>
    <m/>
    <m/>
    <m/>
    <m/>
    <m/>
    <m/>
    <m/>
    <m/>
    <n v="0"/>
    <m/>
    <m/>
    <m/>
    <m/>
    <m/>
    <m/>
    <m/>
    <m/>
    <m/>
    <m/>
    <e v="#REF!"/>
    <m/>
    <m/>
    <m/>
    <m/>
    <m/>
    <m/>
    <m/>
    <m/>
    <m/>
    <n v="0"/>
    <m/>
    <s v="NO SE HA SOLICITADO RP PORQUE NO HAN ENVIADO SIIF Y CERT. BANCARIA"/>
  </r>
  <r>
    <s v="UNIDAD ADMINISTRATIVA ESPECIAL MIGRACIÓN COLOMBIA"/>
    <s v="900477235-6"/>
    <s v="Secop II"/>
    <n v="235"/>
    <x v="1"/>
    <s v="20236231413000002E"/>
    <s v="PCD-080-2023-2E"/>
    <x v="1"/>
    <x v="25"/>
    <s v="Contratación Directa"/>
    <s v="Prestación de Servicios Profesionales "/>
    <s v="Subdirección de Extranjeria"/>
    <s v="CONTRATAR LA PRESTACIÓN DE SERVICIOS PROFESIONALES ESPECIALIZADOS PARA LA VALIDACIÓN O AUTENTICACIÓN DE IDENTIDAD, RELACIONADA CON USUARIOS QUE REQUIEREN CERTIFICADOS DE MOVIMIENTOS MIGRATORIOS."/>
    <s v="43232300;81111800;81112000;81112200"/>
    <s v="Software de consultas y gestión de datos - Servicios de sistemas y administración de componentes de sistemas - Servicios de datos - Mantenimiento y soporte de software"/>
    <n v="34410000"/>
    <n v="34410000"/>
    <n v="21123"/>
    <s v="A-02-02-02-008-003"/>
    <s v="Celebrado"/>
    <s v="En ejecución"/>
    <m/>
    <s v="CO-074-2023"/>
    <s v="Marzo"/>
    <d v="2023-03-17T00:00:00"/>
    <s v="Prestación de Servicios Profesionales "/>
    <m/>
    <s v="Nivel Central"/>
    <s v="Bogotá D.C."/>
    <s v="EXPERIAN COLOMBIA S.A."/>
    <n v="900422614"/>
    <n v="8"/>
    <s v="N/A"/>
    <s v="NO"/>
    <s v="No es mypime"/>
    <s v="Sociedad Anónima"/>
    <s v="N/A"/>
    <s v="N/A"/>
    <n v="59323"/>
    <d v="2023-03-22T00:00:00"/>
    <n v="34410000"/>
    <m/>
    <m/>
    <m/>
    <n v="34410000"/>
    <s v="NO"/>
    <s v="N/A"/>
    <s v="N/A"/>
    <d v="2023-03-22T00:00:00"/>
    <d v="2023-12-31T00:00:00"/>
    <n v="284"/>
    <s v="HENRY ALBERTO PEREIRA VERA"/>
    <n v="88237021"/>
    <m/>
    <m/>
    <m/>
    <m/>
    <m/>
    <m/>
    <m/>
    <m/>
    <e v="#REF!"/>
    <m/>
    <m/>
    <m/>
    <m/>
    <m/>
    <m/>
    <m/>
    <m/>
    <m/>
    <n v="284"/>
    <m/>
    <m/>
  </r>
  <r>
    <s v="UNIDAD ADMINISTRATIVA ESPECIAL MIGRACIÓN COLOMBIA"/>
    <s v="900477235-6"/>
    <s v="Secop II"/>
    <n v="238"/>
    <x v="1"/>
    <s v="20234021413000003E"/>
    <s v="PCD-064-2023-5E"/>
    <x v="1"/>
    <x v="21"/>
    <s v="Contratación Directa"/>
    <s v="Prestación de Servicios Profesionales "/>
    <s v="Subdirección de Extranjeria"/>
    <s v="PRESTAR LOS SERVICIOS PROFESIONALES EN LA SUBDIRECCIÓN DE EXTRANJERÍA CON AUTONOMÍA TÉCNICA Y ADMINISTRATIVA, DE ACUERDO CON LAS CONDICIONES SEÑALADAS Y ESPECIFICACIONES TÉCNICAS DESCRITAS EN LOS ESTUDIOS PREVIOS"/>
    <s v="43232300;81111800;81112000;81112200;"/>
    <s v="Software de consultas y gestión de datos - Servicios de sistemas y administración de componentes de sistemas - Servicios de datos - Mantenimiento y soporte de software"/>
    <n v="90000000"/>
    <n v="90000000"/>
    <n v="19823"/>
    <s v="C-1199-1002-10-0-1199001-02"/>
    <s v="Celebrado"/>
    <s v="En ejecución"/>
    <m/>
    <s v="CO-067-2023"/>
    <s v="Febrero"/>
    <d v="2023-02-20T00:00:00"/>
    <s v="Prestación de Servicios Profesionales "/>
    <m/>
    <s v="Nivel Central"/>
    <s v="Bogotá D.C."/>
    <s v="LEONOR PATRICIA JIMENEZ SANTANA"/>
    <n v="51967613"/>
    <s v="-"/>
    <s v="INGENIERIA DE SISTEMAS"/>
    <s v="NO"/>
    <s v="No es mypime"/>
    <s v="N/A"/>
    <n v="25348"/>
    <e v="#REF!"/>
    <n v="40123"/>
    <d v="2023-02-20T00:00:00"/>
    <n v="90000000"/>
    <m/>
    <m/>
    <m/>
    <n v="90000000"/>
    <s v="Si "/>
    <d v="2023-02-20T00:00:00"/>
    <s v="2 CUMPLIMIENTO"/>
    <d v="2023-02-20T00:00:00"/>
    <d v="2023-12-20T00:00:00"/>
    <n v="303"/>
    <s v="MARGARITA MARIA BAUTISTA MARTINEZ"/>
    <n v="1010181437"/>
    <m/>
    <m/>
    <m/>
    <m/>
    <m/>
    <m/>
    <m/>
    <m/>
    <e v="#REF!"/>
    <m/>
    <m/>
    <m/>
    <m/>
    <m/>
    <m/>
    <m/>
    <m/>
    <m/>
    <n v="303"/>
    <m/>
    <m/>
  </r>
  <r>
    <s v="UNIDAD ADMINISTRATIVA ESPECIAL MIGRACIÓN COLOMBIA"/>
    <s v="900477235-6"/>
    <s v="Secop II"/>
    <n v="275"/>
    <x v="1"/>
    <s v="20232501413000013E"/>
    <s v="PCD-062-2023-TEC"/>
    <x v="1"/>
    <x v="23"/>
    <s v="Contratación Directa"/>
    <s v="Prestación de Servicios Profesionales "/>
    <s v="Oficina de Tecnología de la Informacion"/>
    <s v="CONTRATAR LA PRESTACIÓN DE LOS SERVICIOS DE APOYO A LA GESTIÓN EN LA OFICINA DE TECNOLOGÍA DE LA INFORMACIÓN, DE ACUERDO CON LAS CONDICIONES Y ESPECIFICACIONES TÉCNICAS DESCRITAS EN LOS ESTUDIOS PREVIOS"/>
    <s v="81111803;81102701;81111820;81111809"/>
    <s v="Mantenimiento o soporte de redes de área local (lan) - Servicio de ingeniería para sistemas de control y monitoreo de incendios y gas - Servicios de funcionalidad del sistema - Servicio de instalación de sistemas"/>
    <n v="38500000"/>
    <n v="38500000"/>
    <n v="14623"/>
    <s v="C-1199-1002-10-0-1199001-02"/>
    <s v="Celebrado"/>
    <s v="En ejecución"/>
    <m/>
    <s v="CO-058-2023"/>
    <s v="Febrero"/>
    <d v="2023-02-07T00:00:00"/>
    <s v="Prestación de Servicios Profesionales "/>
    <m/>
    <s v="Nivel Central"/>
    <s v="Bogotá D.C."/>
    <s v="NÉSTOR HERNANDO MONTENEGRO GÓMEZ"/>
    <n v="19262345"/>
    <s v="-"/>
    <s v="BACHILLER ACADÉMICO"/>
    <s v="NO"/>
    <s v="No es mypime"/>
    <s v="N/A"/>
    <n v="20684"/>
    <e v="#REF!"/>
    <n v="35023"/>
    <d v="2023-02-07T00:00:00"/>
    <n v="38500000"/>
    <m/>
    <m/>
    <m/>
    <n v="38500000"/>
    <s v="Si "/>
    <d v="2023-02-06T00:00:00"/>
    <s v="2 CUMPLIMIENTO"/>
    <d v="2023-02-07T00:00:00"/>
    <d v="2023-12-31T00:00:00"/>
    <n v="327"/>
    <s v="DIEGO EMILIO OJEDA MONCAYO"/>
    <n v="19498970"/>
    <m/>
    <m/>
    <m/>
    <m/>
    <m/>
    <m/>
    <m/>
    <m/>
    <e v="#REF!"/>
    <m/>
    <m/>
    <m/>
    <m/>
    <m/>
    <m/>
    <m/>
    <m/>
    <m/>
    <n v="327"/>
    <m/>
    <m/>
  </r>
  <r>
    <s v="UNIDAD ADMINISTRATIVA ESPECIAL MIGRACIÓN COLOMBIA"/>
    <s v="900477235-6"/>
    <s v="Secop II"/>
    <n v="277"/>
    <x v="3"/>
    <s v="20236231408000003E"/>
    <s v="SAMC-001-2023-SYF"/>
    <x v="1"/>
    <x v="26"/>
    <s v="Selección Abreviada"/>
    <s v="Menor Cuantia"/>
    <s v="Subdirección Administrativa y Financiera"/>
    <s v="CONTRATAR A TODO COSTO, INCLUYENDO MATERIALES Y MANO DE OBRA, LA IMPLEMENTACIÓN DE POLOS APÍCOLAS Y OBRAS COMPLEMENTARIAS EN CUMPLIMIENTO DE LAS MEDIDAS DE COMPENSACIÓN IMPUESTAS POR CORPORINOQUIA POR LA AUTORIZACIÓN DE PERMISOS DE CONCESIÓN Y VERTIMIENTOS."/>
    <s v="21102401;70111501;70121610;70161701;77101604;77101700;77111501"/>
    <s v="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
    <n v="125000000"/>
    <n v="120963500"/>
    <n v="14823"/>
    <s v="C-1103-1002-2-0-1103001-02"/>
    <s v="En trámite"/>
    <s v="N/A"/>
    <m/>
    <m/>
    <m/>
    <m/>
    <m/>
    <m/>
    <m/>
    <m/>
    <m/>
    <m/>
    <m/>
    <m/>
    <m/>
    <m/>
    <m/>
    <m/>
    <e v="#REF!"/>
    <m/>
    <m/>
    <m/>
    <m/>
    <m/>
    <m/>
    <m/>
    <m/>
    <m/>
    <m/>
    <m/>
    <m/>
    <n v="0"/>
    <m/>
    <m/>
    <m/>
    <m/>
    <m/>
    <m/>
    <m/>
    <m/>
    <m/>
    <m/>
    <e v="#REF!"/>
    <m/>
    <m/>
    <m/>
    <m/>
    <m/>
    <m/>
    <m/>
    <m/>
    <m/>
    <n v="0"/>
    <m/>
    <m/>
  </r>
  <r>
    <s v="UNIDAD ADMINISTRATIVA ESPECIAL MIGRACIÓN COLOMBIA"/>
    <s v="900477235-6"/>
    <s v="Secop II"/>
    <n v="281"/>
    <x v="1"/>
    <s v="20236231415000011E"/>
    <s v="PCD-089-2023"/>
    <x v="1"/>
    <x v="18"/>
    <s v="Contratación Directa"/>
    <s v="Exclusividad"/>
    <s v="Subdirección de Control Migratorio"/>
    <s v="CONTRATAR EL SERVICIO DE MANTENIMIENTO PREVENTIVO DE LA MÁQUINA LÁSER TROTEC SP100R C30 Y DEL SUMINISTRO DEL SISTEMA DE EXTRACCIÓN 8260 ATMOS MONO Y SU RESPECTIVA BOLSA DE REPUESTOS."/>
    <n v="73152100"/>
    <s v="Servicios de mantenimiento y reparación de equipo de manufactura"/>
    <n v="16275000"/>
    <n v="16275000"/>
    <n v="13023"/>
    <s v="C-1199-1002-10-0-1199001-02"/>
    <s v="Celebrado"/>
    <s v="En ejecución"/>
    <m/>
    <s v="CO-105-2023"/>
    <s v="Marzo"/>
    <d v="2023-03-22T00:00:00"/>
    <s v="Prestación de Servicios Profesionales "/>
    <m/>
    <s v="Regional Andina"/>
    <s v="Bogotá D.C."/>
    <s v="EDALTEC S.A.S"/>
    <n v="900426006"/>
    <n v="8"/>
    <s v="N/A"/>
    <s v="NO"/>
    <s v="No es mypime"/>
    <s v="Sociedad por acciones simplificadas"/>
    <s v="N/A"/>
    <s v="N/A"/>
    <n v="59423"/>
    <d v="2023-03-23T00:00:00"/>
    <n v="16275000"/>
    <m/>
    <m/>
    <m/>
    <n v="16275000"/>
    <s v="Si "/>
    <d v="2023-03-23T00:00:00"/>
    <s v="CUMPLIMIENTO, CALIDAD DEL SERVICIO, PROVISIÓN DE REPUESTOS"/>
    <d v="2023-03-23T00:00:00"/>
    <d v="2023-12-31T00:00:00"/>
    <n v="283"/>
    <s v="ROBINSON VALENCIA GIRALDO"/>
    <n v="75035031"/>
    <m/>
    <m/>
    <m/>
    <m/>
    <m/>
    <m/>
    <m/>
    <m/>
    <e v="#REF!"/>
    <m/>
    <m/>
    <m/>
    <m/>
    <m/>
    <m/>
    <m/>
    <m/>
    <m/>
    <n v="283"/>
    <m/>
    <m/>
  </r>
  <r>
    <s v="UNIDAD ADMINISTRATIVA ESPECIAL MIGRACIÓN COLOMBIA"/>
    <s v="900477235-6"/>
    <s v="Secop II"/>
    <n v="254"/>
    <x v="4"/>
    <s v="20236231416000003E"/>
    <s v="PCD-068-2023-15TH"/>
    <x v="1"/>
    <x v="27"/>
    <s v="Contratación Directa"/>
    <s v="Prestación de Servicios Profesionales "/>
    <s v="SUBDIRECCION  TALENTO HUMANO "/>
    <s v="CONTRATAR LA PRESTACIÓN DEL SERVICIO DE ALOJAMIENTO, ALIMENTACIÓN Y APOYO LOGÍSTICO PARA ACTIVIDADES DE CAPACITACIÓN A NIVEL NACIONAL"/>
    <s v="80131504"/>
    <s v="Servicio de alojamiento temporal offshore"/>
    <n v="75000000"/>
    <n v="75000000"/>
    <n v="21623"/>
    <s v="A-02-02-02-008-003"/>
    <s v="Celebrado"/>
    <s v="En ejecución"/>
    <m/>
    <s v="CO-083-2023"/>
    <s v="Febrero"/>
    <d v="2023-03-02T00:00:00"/>
    <s v="INTERADMINISTRATIVO"/>
    <m/>
    <s v="Nivel Central"/>
    <s v="Bogotá D.C."/>
    <s v="SOCIEDAD HOTELERA TEQUENDAMA S.A."/>
    <s v=" 860006543"/>
    <m/>
    <s v="N/A"/>
    <s v="NO"/>
    <m/>
    <m/>
    <m/>
    <e v="#REF!"/>
    <n v="44523"/>
    <d v="2023-03-02T00:00:00"/>
    <n v="75000000"/>
    <m/>
    <m/>
    <m/>
    <n v="75000000"/>
    <s v="NO"/>
    <s v="N/A"/>
    <s v="N/A"/>
    <d v="2023-03-02T00:00:00"/>
    <d v="2023-12-31T00:00:00"/>
    <n v="304"/>
    <s v="ROSA MARIA MARTINEZ "/>
    <n v="51832657"/>
    <m/>
    <m/>
    <m/>
    <m/>
    <m/>
    <m/>
    <m/>
    <m/>
    <e v="#REF!"/>
    <m/>
    <m/>
    <m/>
    <m/>
    <m/>
    <m/>
    <m/>
    <m/>
    <m/>
    <n v="304"/>
    <m/>
    <m/>
  </r>
  <r>
    <s v="UNIDAD ADMINISTRATIVA ESPECIAL MIGRACIÓN COLOMBIA"/>
    <s v="900477235-6"/>
    <s v="Secop II"/>
    <n v="5"/>
    <x v="4"/>
    <s v="20236301413000001E"/>
    <s v="PCD-071-2023-5D"/>
    <x v="1"/>
    <x v="22"/>
    <s v="Contratación Directa"/>
    <s v="Prestación de Servicios Profesionales "/>
    <s v="SUBDIRECCIÃN DE CONTROL DISCIPLINARIO INTERNO"/>
    <s v="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
    <n v="80111607"/>
    <s v=" Necesidades de dotación de personal jurídico temporal"/>
    <n v="52750000"/>
    <n v="52750000"/>
    <n v="21023"/>
    <s v="A-02-02-02-008-003"/>
    <s v="Celebrado"/>
    <s v="En ejecución"/>
    <m/>
    <s v="CO-065-2023"/>
    <s v="Febrero"/>
    <d v="2023-02-13T00:00:00"/>
    <s v="Prestación de Servicios Profesionales"/>
    <m/>
    <s v="Nivel Central"/>
    <s v="Bogotá D.C."/>
    <s v="YULENY FERNANDA FARFÁN LÓPEZ"/>
    <n v="1084258429"/>
    <m/>
    <s v="DERECHO"/>
    <s v="NO"/>
    <m/>
    <m/>
    <n v="34725"/>
    <e v="#REF!"/>
    <n v="37223"/>
    <d v="2023-02-14T00:00:00"/>
    <n v="52500000"/>
    <m/>
    <m/>
    <m/>
    <n v="52500000"/>
    <s v="si"/>
    <d v="2023-02-14T00:00:00"/>
    <s v="2 CUMPLIMIENTO"/>
    <d v="2023-02-15T00:00:00"/>
    <d v="2023-12-31T00:00:00"/>
    <n v="319"/>
    <s v="MARTHA EUGENIA RAMOS "/>
    <n v="55164919"/>
    <m/>
    <m/>
    <m/>
    <m/>
    <m/>
    <m/>
    <m/>
    <m/>
    <e v="#REF!"/>
    <m/>
    <m/>
    <m/>
    <m/>
    <m/>
    <m/>
    <m/>
    <m/>
    <m/>
    <n v="319"/>
    <m/>
    <m/>
  </r>
  <r>
    <s v="UNIDAD ADMINISTRATIVA ESPECIAL MIGRACIÓN COLOMBIA"/>
    <s v="900477235-6"/>
    <s v="Secop II"/>
    <n v="10"/>
    <x v="4"/>
    <s v="20232121413000011E"/>
    <s v="PCD-083-2023-4D"/>
    <x v="1"/>
    <x v="15"/>
    <s v="Contratación Directa"/>
    <s v="Prestación de Servicios Profesionales "/>
    <s v="Oficina Asesora de Planeación"/>
    <s v="PRESTACIÓN DE SERVICIOS PROFESIONALES CON AUTONOMÍA TÉCNICA Y ADMINISTRATIVA A LA OFICINA ASESORA DE PLANEACIÓN EN ASUNTOS DE EXTRACCIÓN Y CONSOLIDACIÓN DE INFORMACIÓN CUANTITATIVA Y CUALITATIVA."/>
    <n v="80161500"/>
    <s v=" Servicios de apoyo gerencial"/>
    <n v="36750000"/>
    <n v="36750000"/>
    <n v="22223"/>
    <s v="C-1199-1002-11-0-1199054-02"/>
    <s v="Celebrado"/>
    <s v="En ejecución"/>
    <m/>
    <s v="CO-083-2023"/>
    <s v="Marzo"/>
    <d v="2023-03-02T00:00:00"/>
    <s v="Prestación de Servicios Profesionales"/>
    <m/>
    <s v="Nivel Central"/>
    <s v="Bogotá D.C."/>
    <s v="BENKOS TRIANA OCAMPO"/>
    <n v="1020831517"/>
    <m/>
    <s v="ECONOMISTA "/>
    <s v="NO"/>
    <m/>
    <m/>
    <n v="35883"/>
    <n v="25"/>
    <n v="43223"/>
    <d v="2023-02-28T00:00:00"/>
    <n v="36750000"/>
    <m/>
    <m/>
    <m/>
    <n v="36750000"/>
    <s v="si"/>
    <d v="2023-02-27T00:00:00"/>
    <s v="2 CUMPLIMIENTO"/>
    <d v="2023-02-28T00:00:00"/>
    <d v="2023-12-31T00:00:00"/>
    <n v="306"/>
    <s v="JORGE ENRIQUE GARCIA LONDOÑO"/>
    <n v="79276876"/>
    <m/>
    <m/>
    <m/>
    <m/>
    <m/>
    <m/>
    <m/>
    <m/>
    <n v="36750000"/>
    <m/>
    <m/>
    <m/>
    <m/>
    <m/>
    <m/>
    <m/>
    <m/>
    <m/>
    <n v="306"/>
    <m/>
    <m/>
  </r>
  <r>
    <s v="UNIDAD ADMINISTRATIVA ESPECIAL MIGRACIÓN COLOMBIA"/>
    <s v="900477235-6"/>
    <s v="Secop II"/>
    <n v="154"/>
    <x v="4"/>
    <s v="20236231414000005E"/>
    <s v="PCD-084-2023-36SYF"/>
    <x v="1"/>
    <x v="15"/>
    <s v="Contratación Directa"/>
    <s v="Prestación de Servicios Profesionales "/>
    <s v="SUBDIRECCION ADMINISTRATIVA Y FINANCIERA "/>
    <s v="Contratar el arrendamiento de un área dentro del predio ubicado en la calle 22 n # 8n - 47 de la ciudad de Cúcuta para el funcionamiento del Centro Facilitador de Servicios Migratorios de la UAEMC"/>
    <n v="80131502"/>
    <s v="Arrendamiento de instalaciones comerciales o industriales"/>
    <n v="88000000"/>
    <n v="88000000"/>
    <n v="25423"/>
    <s v="A-02-02-02-007-002"/>
    <s v="Celebrado"/>
    <s v="En ejecución"/>
    <m/>
    <s v="CO-082-2023"/>
    <s v="Marzo"/>
    <d v="2023-03-02T00:00:00"/>
    <s v="Arrendamiento"/>
    <m/>
    <s v="Nivel Central"/>
    <s v="Bogotá D.C."/>
    <s v="CEDAC CUCUTA LTDA"/>
    <n v="890505046"/>
    <m/>
    <s v="N/A"/>
    <s v="NO"/>
    <m/>
    <m/>
    <m/>
    <n v="123"/>
    <s v="44223 "/>
    <d v="2023-03-01T00:00:00"/>
    <n v="88000000"/>
    <m/>
    <m/>
    <m/>
    <n v="88000000"/>
    <s v="NO"/>
    <s v="N/A"/>
    <s v="N/A"/>
    <d v="2023-02-28T00:00:00"/>
    <d v="2023-12-31T00:00:00"/>
    <n v="306"/>
    <s v="Sergio Andres Blanco "/>
    <n v="88264550"/>
    <m/>
    <m/>
    <m/>
    <m/>
    <m/>
    <m/>
    <m/>
    <m/>
    <n v="88000000"/>
    <m/>
    <m/>
    <m/>
    <m/>
    <m/>
    <m/>
    <m/>
    <m/>
    <m/>
    <n v="306"/>
    <m/>
    <m/>
  </r>
  <r>
    <s v="UNIDAD ADMINISTRATIVA ESPECIAL MIGRACIÓN COLOMBIA"/>
    <s v="900477235-6"/>
    <s v="Secop II"/>
    <n v="280"/>
    <x v="4"/>
    <s v="20236231407000008E"/>
    <s v="MC-003-2023"/>
    <x v="1"/>
    <x v="17"/>
    <s v="Mínima cuantía"/>
    <s v="Prestación de Servicios Profesionales "/>
    <s v="Subdirección Administrativa y Financiera"/>
    <s v="CONTRATAR EL SERVICIO INTEGRAL DE ASEO Y CAFETERIA REGION 9: SEDE 1: CFSM CÚCUTA, SEDE 2: CFSM BUCARAMANGA, SEDE 3: CENAF TIENDITAS, SEDE 4: CENAF VILLA DEL ROSARIO."/>
    <s v="76111501 - 90101700"/>
    <s v="Servicios de limpieza de edificios"/>
    <n v="52000000"/>
    <n v="52000000"/>
    <n v="24523"/>
    <s v="A-02-02-02-006-003 -A-02-02-02-008-005"/>
    <s v="Cancelado"/>
    <m/>
    <m/>
    <m/>
    <m/>
    <m/>
    <m/>
    <m/>
    <s v="Nivel Central"/>
    <s v="Bogotá D.C."/>
    <m/>
    <m/>
    <m/>
    <m/>
    <m/>
    <m/>
    <m/>
    <m/>
    <m/>
    <m/>
    <m/>
    <m/>
    <m/>
    <m/>
    <m/>
    <n v="0"/>
    <m/>
    <m/>
    <m/>
    <m/>
    <m/>
    <m/>
    <m/>
    <m/>
    <m/>
    <m/>
    <m/>
    <m/>
    <m/>
    <m/>
    <m/>
    <m/>
    <e v="#VALUE!"/>
    <m/>
    <m/>
    <m/>
    <m/>
    <m/>
    <m/>
    <m/>
    <m/>
    <m/>
    <n v="0"/>
    <m/>
    <m/>
  </r>
  <r>
    <s v="UNIDAD ADMINISTRATIVA ESPECIAL MIGRACIÓN COLOMBIA"/>
    <s v="900477235-7"/>
    <s v="TVEC"/>
    <n v="223"/>
    <x v="2"/>
    <s v="20236231410000001E"/>
    <n v="176316"/>
    <x v="1"/>
    <x v="27"/>
    <s v="minima cuantia"/>
    <s v="grandes superficies"/>
    <s v="Subdireccion de Talento Humano"/>
    <s v="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
    <s v="24141608 ,73141710 , 46181503"/>
    <s v="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
    <n v="44000000"/>
    <n v="44000000"/>
    <n v="22423"/>
    <s v="A-02-02-01-002-008"/>
    <s v="Celebrado"/>
    <s v="En ejecución"/>
    <m/>
    <s v="OC-105105"/>
    <s v="Febrero"/>
    <d v="2023-02-22T00:00:00"/>
    <s v="minima cuantia grandes superficies"/>
    <m/>
    <s v="Nivel Central"/>
    <s v="Bogotá D.C."/>
    <s v="CENCOSUD COLOMBIA S.A."/>
    <n v="900155107"/>
    <m/>
    <m/>
    <m/>
    <m/>
    <m/>
    <m/>
    <n v="123"/>
    <n v="41423"/>
    <d v="2023-02-23T00:00:00"/>
    <n v="43813500"/>
    <m/>
    <m/>
    <m/>
    <n v="43813500"/>
    <s v="NO"/>
    <s v="N/A"/>
    <s v="N/A"/>
    <d v="2023-02-22T00:00:00"/>
    <d v="2023-04-20T00:00:00"/>
    <n v="57"/>
    <s v="Rubi Villarraga"/>
    <n v="52665963"/>
    <m/>
    <m/>
    <m/>
    <m/>
    <m/>
    <m/>
    <m/>
    <m/>
    <n v="43813500"/>
    <m/>
    <m/>
    <m/>
    <m/>
    <m/>
    <m/>
    <m/>
    <m/>
    <m/>
    <n v="57"/>
    <m/>
    <m/>
  </r>
  <r>
    <s v="UNIDAD ADMINISTRATIVA ESPECIAL MIGRACIÓN COLOMBIA"/>
    <s v="900477235-8"/>
    <s v="Secop II"/>
    <n v="272"/>
    <x v="2"/>
    <s v="20236301413000002E"/>
    <s v="PCD-072-2023-D"/>
    <x v="1"/>
    <x v="24"/>
    <s v="Contratación Directa"/>
    <s v="Prestación de Servicios Profesionales "/>
    <s v="Dirección General"/>
    <s v="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
    <n v="80111607"/>
    <s v="Servicios de gestión, Serviciosprofesionales de empresa, y Servicios administrativos ,Servicios de recursos humanos "/>
    <n v="105000000"/>
    <n v="105000000"/>
    <n v="20923"/>
    <s v="C-1199-1002-10-0-1199001-02"/>
    <s v="Celebrado"/>
    <s v="En ejecución"/>
    <m/>
    <s v="CO-064-2023"/>
    <s v="Febrero"/>
    <d v="2023-02-16T00:00:00"/>
    <s v="Prestación de Servicios Profesionales"/>
    <m/>
    <s v="Nivel Central"/>
    <s v="Bogotá D.C."/>
    <s v="CAMILO ANDRÉS GARCÍA GIL"/>
    <n v="2231695"/>
    <m/>
    <m/>
    <m/>
    <m/>
    <m/>
    <m/>
    <n v="123"/>
    <n v="37623"/>
    <d v="2023-02-24T00:00:00"/>
    <n v="105000000"/>
    <m/>
    <m/>
    <m/>
    <n v="105000000"/>
    <s v="si"/>
    <d v="2023-02-16T00:00:00"/>
    <s v="2 CUMPLIMIENTO"/>
    <d v="2023-02-15T00:00:00"/>
    <d v="2023-12-31T00:00:00"/>
    <n v="319"/>
    <s v="AVILA GONZALEZ MARIA PAULA"/>
    <n v="52619262"/>
    <m/>
    <m/>
    <m/>
    <m/>
    <m/>
    <m/>
    <m/>
    <m/>
    <n v="105000000"/>
    <m/>
    <m/>
    <m/>
    <m/>
    <m/>
    <m/>
    <m/>
    <m/>
    <m/>
    <n v="319"/>
    <m/>
    <m/>
  </r>
  <r>
    <s v="UNIDAD ADMINISTRATIVA ESPECIAL MIGRACIÓN COLOMBIA"/>
    <s v="900477235-9"/>
    <s v="Secop II"/>
    <n v="60"/>
    <x v="2"/>
    <s v="20232501413000022E"/>
    <s v="PCD-076-2023-16TEC"/>
    <x v="1"/>
    <x v="25"/>
    <s v="Contratación Directa"/>
    <s v="Prestación de Servicios Profesionales "/>
    <s v="oficina tecnologias de la informacion"/>
    <s v="CONTRATAR LA PRESTACIÓN DE LOS SERVICIOS PROFESIONALES PARA APOYAR LA GESTIÓN DE LA OFICINA DE TECNOLOGÍA DE LA INFORMACIÓN DE MIGRACIÓN COLOMBIA, EN LAS ACTIVIDADES RELACIONADAS CON LA ADMINISTRACIÓN DE SISTEMAS OPERATIVOS LINUX, VIRTUALIZACION Y BASE DE DATOS"/>
    <s v="80111600 - 81111500 - 81111800"/>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2323"/>
    <s v="C-1199-1002-10-0-1199001-02"/>
    <s v="Celebrado"/>
    <s v="En ejecución"/>
    <m/>
    <s v="CO-068-2023"/>
    <s v="Febrero"/>
    <d v="2023-02-22T00:00:00"/>
    <s v="Prestación de Servicios Profesionales"/>
    <m/>
    <s v="Nivel Central"/>
    <s v="Bogotá D.C."/>
    <s v="DARÍO ORLANDO BECERRA ERAZO"/>
    <n v="94460645"/>
    <m/>
    <m/>
    <m/>
    <m/>
    <m/>
    <m/>
    <n v="123"/>
    <n v="41923"/>
    <d v="2023-02-15T00:00:00"/>
    <n v="105000000"/>
    <m/>
    <m/>
    <m/>
    <n v="105000000"/>
    <s v="si"/>
    <d v="2023-02-25T00:00:00"/>
    <s v="3 CUMPLIMIENTO"/>
    <d v="2023-02-22T00:00:00"/>
    <d v="2023-12-31T00:00:00"/>
    <n v="312"/>
    <s v="DIEGO EMILIO OJEDA MONCAYO"/>
    <n v="19498970"/>
    <m/>
    <m/>
    <m/>
    <m/>
    <m/>
    <m/>
    <m/>
    <m/>
    <n v="105000000"/>
    <m/>
    <m/>
    <m/>
    <m/>
    <m/>
    <m/>
    <m/>
    <m/>
    <m/>
    <n v="312"/>
    <m/>
    <m/>
  </r>
  <r>
    <s v="UNIDAD ADMINISTRATIVA ESPECIAL MIGRACIÓN COLOMBIA"/>
    <s v="900477235-10"/>
    <s v="Secop II"/>
    <n v="67"/>
    <x v="2"/>
    <s v="20232501413000018E"/>
    <s v="PCD-066-2023-24TEC"/>
    <x v="1"/>
    <x v="28"/>
    <s v="Contratación Directa"/>
    <s v="Prestación de Servicios Profesionales "/>
    <s v="oficina tecnologias de la informacion"/>
    <s v="Contratar la prestación de servicios profesionales para realizar actividades en mantenimiento, réplicas en bases de datos y apoyo al desarrollo de software de Migración Colombia"/>
    <s v="811115-811116-811122"/>
    <s v="Servicios Basados en Ingeniería, Investigación Y Tecnología ,Servicios informaticos Ingeniería de software o hardware -Programadores de computador - Mantenimiento y soporte de software"/>
    <n v="47250000"/>
    <n v="47250000"/>
    <n v="20223"/>
    <s v="C-1199-1002-10-0-1199001-02"/>
    <s v="Celebrado"/>
    <s v="En ejecución"/>
    <m/>
    <s v="CO-061-2023"/>
    <s v="Febrero"/>
    <d v="2023-02-14T00:00:00"/>
    <s v="Prestación de Servicios Profesionales"/>
    <m/>
    <s v="Nivel Central"/>
    <s v="Bogotá D.C."/>
    <s v="CRISTIAN ANDREY SALINAS FORERO"/>
    <n v="1019071696"/>
    <m/>
    <m/>
    <m/>
    <m/>
    <m/>
    <m/>
    <n v="123"/>
    <n v="37023"/>
    <d v="2023-02-14T00:00:00"/>
    <n v="47250000"/>
    <m/>
    <m/>
    <m/>
    <n v="47250000"/>
    <s v="si"/>
    <d v="2023-02-13T00:00:00"/>
    <s v="4 CUMPLIMIENTO"/>
    <d v="2023-02-14T00:00:00"/>
    <d v="2023-12-31T00:00:00"/>
    <n v="292"/>
    <s v="DIEGO EMILIO OJEDA MONCAYO"/>
    <n v="19498970"/>
    <m/>
    <m/>
    <m/>
    <m/>
    <m/>
    <m/>
    <m/>
    <m/>
    <n v="47250000"/>
    <m/>
    <m/>
    <m/>
    <m/>
    <m/>
    <m/>
    <m/>
    <m/>
    <m/>
    <n v="292"/>
    <m/>
    <m/>
  </r>
  <r>
    <s v="UNIDAD ADMINISTRATIVA ESPECIAL MIGRACIÓN COLOMBIA"/>
    <s v="900477235-11"/>
    <s v="Secop II"/>
    <n v="65"/>
    <x v="2"/>
    <s v="20232501413000017E"/>
    <s v="PCD-075-2023-22TEC"/>
    <x v="1"/>
    <x v="25"/>
    <s v="Contratación Directa"/>
    <s v="Prestación de Servicios Profesionales "/>
    <s v="oficina tecnologias de la informacion"/>
    <s v="CONTRATAR LA PRESTACIÓN DE LOS SERVICIOS PROFESIONALES PARA EL SOPORTE AL SITIO WEB DE LA UNIDAD ADMINISTRATIVA ESPECIAL MIGRACIÓN COLOMBIA DE CONFORMIDAD CON LAS ESPECIFICACIONES TÉCNICAS"/>
    <s v="80111614 - 81111500 - 81111800"/>
    <s v="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
    <n v="80000000"/>
    <n v="80000000"/>
    <n v="20023"/>
    <s v="C-1199-1002-10-0-1199001-02"/>
    <s v="Celebrado"/>
    <s v="En ejecución"/>
    <m/>
    <s v="CO-071-2023"/>
    <s v="Febrero"/>
    <d v="2023-02-22T00:00:00"/>
    <s v="Prestación de Servicios Profesionales"/>
    <m/>
    <s v="Nivel Central"/>
    <s v="Bogotá D.C."/>
    <s v="JONNATHAN DAVID TRIANA BOTIA"/>
    <n v="1014211359"/>
    <m/>
    <m/>
    <m/>
    <m/>
    <m/>
    <m/>
    <n v="123"/>
    <n v="41523"/>
    <d v="2023-02-23T00:00:00"/>
    <n v="80000000"/>
    <m/>
    <m/>
    <m/>
    <n v="80000000"/>
    <s v="si"/>
    <d v="2023-02-23T00:00:00"/>
    <s v="5 CUMPLIMIENTO"/>
    <d v="2023-02-22T00:00:00"/>
    <d v="2023-12-31T00:00:00"/>
    <n v="312"/>
    <s v="DIEGO EMILIO OJEDA MONCAYO"/>
    <n v="19498970"/>
    <m/>
    <m/>
    <m/>
    <m/>
    <m/>
    <m/>
    <m/>
    <m/>
    <n v="80000000"/>
    <m/>
    <m/>
    <m/>
    <m/>
    <m/>
    <m/>
    <m/>
    <m/>
    <m/>
    <n v="312"/>
    <m/>
    <m/>
  </r>
  <r>
    <s v="UNIDAD ADMINISTRATIVA ESPECIAL MIGRACIÓN COLOMBIA"/>
    <s v="900477235-12"/>
    <s v="Secop II"/>
    <n v="58"/>
    <x v="2"/>
    <s v="20232501413000019E"/>
    <s v="PCD-065-2023-14TEC"/>
    <x v="1"/>
    <x v="28"/>
    <s v="Contratación Directa"/>
    <s v="Prestación de Servicios Profesionales "/>
    <s v="oficina tecnologias de la informacion"/>
    <s v="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
    <s v="811115-811118-811123-801116"/>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0123"/>
    <s v="C-1199-1002-10-0-1199001-02"/>
    <s v="Celebrado"/>
    <s v="En ejecución"/>
    <m/>
    <s v="CO-060-2023"/>
    <s v="Febrero"/>
    <d v="2023-02-14T00:00:00"/>
    <s v="Prestación de Servicios Profesionales"/>
    <m/>
    <s v="Nivel Central"/>
    <s v="Bogotá D.C."/>
    <s v="GUSTAVO ADOLFO ECHANDÍA BAUTISTA"/>
    <n v="80413656"/>
    <m/>
    <m/>
    <m/>
    <m/>
    <m/>
    <m/>
    <n v="123"/>
    <n v="37123"/>
    <d v="2023-02-14T00:00:00"/>
    <n v="105000000"/>
    <m/>
    <m/>
    <m/>
    <n v="105000000"/>
    <s v="si"/>
    <d v="2023-02-13T00:00:00"/>
    <s v="6 CUMPLIMIENTO"/>
    <d v="2023-02-14T00:00:00"/>
    <d v="2023-12-31T00:00:00"/>
    <n v="292"/>
    <s v="DIEGO EMILIO OJEDA MONCAYO"/>
    <n v="19498970"/>
    <m/>
    <m/>
    <m/>
    <m/>
    <m/>
    <m/>
    <m/>
    <m/>
    <n v="105000000"/>
    <m/>
    <m/>
    <m/>
    <m/>
    <m/>
    <m/>
    <m/>
    <m/>
    <m/>
    <n v="292"/>
    <m/>
    <m/>
  </r>
  <r>
    <s v="UNIDAD ADMINISTRATIVA ESPECIAL MIGRACIÓN COLOMBIA"/>
    <s v="900477235-13"/>
    <s v="Secop II"/>
    <n v="68"/>
    <x v="2"/>
    <s v="20232501413000023E"/>
    <s v="PCD-078-2023-25TEC"/>
    <x v="1"/>
    <x v="25"/>
    <s v="Contratación Directa"/>
    <s v="Prestación de Servicios Profesionales "/>
    <s v="oficina tecnologias de la informacion"/>
    <s v="CONTRATAR LA PRESTACIÓN DE LOS SERVICIOS PROFESIONALES PARA APOYAR LA GESTIÓN DE LA OFICINA DE TECNOLOGÍA DE LA INFORMACIÓN DE MIGRACIÓN COLOMBIA, EN LAS ACTIVIDADES PROPIAS DEL DESARROLLO DE APLICACIONES EN LENGUAJE .NET"/>
    <s v="80111600-811115-811120"/>
    <s v="Servicios de Gestión Servicios Profesional es de Empresa y Servicios Administrativos ,Servicios de recursos humanos ,Servicios de personal temporal - Servicios informaticos Ingeniería de software o hardware - Servicios de datos"/>
    <n v="84000000"/>
    <n v="84000000"/>
    <n v="22623"/>
    <s v="C-1199-1002-10-0-1199001-02"/>
    <s v="Celebrado"/>
    <s v="En ejecución"/>
    <m/>
    <s v="CO-072-2023"/>
    <s v="Febrero"/>
    <d v="2023-02-22T00:00:00"/>
    <s v="Prestación de Servicios Profesionales"/>
    <m/>
    <s v="Nivel Central"/>
    <s v="Bogotá D.C."/>
    <s v="DIEGO ESTEBAN PAREDES BURBANO"/>
    <n v="1085298706"/>
    <m/>
    <m/>
    <m/>
    <m/>
    <m/>
    <m/>
    <n v="123"/>
    <n v="41623"/>
    <d v="2023-02-23T00:00:00"/>
    <n v="84000000"/>
    <m/>
    <m/>
    <m/>
    <n v="84000000"/>
    <s v="si"/>
    <d v="2023-02-24T00:00:00"/>
    <s v="7 CUMPLIMIENTO"/>
    <d v="2023-02-22T00:00:00"/>
    <d v="2023-12-31T00:00:00"/>
    <n v="312"/>
    <s v="DIEGO EMILIO OJEDA MONCAYO"/>
    <n v="19498970"/>
    <m/>
    <m/>
    <m/>
    <m/>
    <m/>
    <m/>
    <m/>
    <m/>
    <n v="84000000"/>
    <m/>
    <m/>
    <m/>
    <m/>
    <m/>
    <m/>
    <m/>
    <m/>
    <m/>
    <n v="312"/>
    <m/>
    <m/>
  </r>
  <r>
    <s v="UNIDAD ADMINISTRATIVA ESPECIAL MIGRACIÓN COLOMBIA"/>
    <s v="900477235-14"/>
    <s v="Secop II"/>
    <n v="59"/>
    <x v="2"/>
    <s v="20232501413000021E"/>
    <s v="PCD-070-2023-15TEC"/>
    <x v="1"/>
    <x v="24"/>
    <s v="Contratación Directa"/>
    <s v="Prestación de Servicios Profesionales "/>
    <s v="oficina tecnologias de la informacion"/>
    <s v="CONTRATAR LA PRESTACIÓN DE SERVICIOS PROFESIONALES PARA REALIZAR LA OPTIMIZACIÓN DE LA BASE DE DATOS DEL DATA CENTER DE MIGRACIÓN COLOMBIA"/>
    <n v="811115"/>
    <s v="Servicios Basados en Ingeniería, Investigación Y Tecnología ,Servicios informaticos Ingeniería de software o hardware"/>
    <n v="105000000"/>
    <n v="105000000"/>
    <n v="20423"/>
    <s v="C-1199-1002-10-0-1199001-02"/>
    <s v="Celebrado"/>
    <s v="En ejecución"/>
    <m/>
    <s v="CO-063-2023"/>
    <s v="Febrero"/>
    <d v="2023-02-15T00:00:00"/>
    <s v="Prestación de Servicios Profesionales"/>
    <m/>
    <s v="Nivel Central"/>
    <s v="Bogotá D.C."/>
    <s v="DANIEL ENRIQUE BERNAL CONTRERAS"/>
    <n v="86039854"/>
    <m/>
    <m/>
    <m/>
    <m/>
    <m/>
    <m/>
    <n v="123"/>
    <n v="38123"/>
    <d v="2023-02-15T00:00:00"/>
    <n v="105000000"/>
    <m/>
    <m/>
    <m/>
    <n v="105000000"/>
    <s v="si"/>
    <d v="2023-02-20T00:00:00"/>
    <s v="8 CUMPLIMIENTO"/>
    <d v="2023-02-15T00:00:00"/>
    <d v="2023-12-31T00:00:00"/>
    <n v="319"/>
    <s v="DIEGO EMILIO OJEDA MONCAYO"/>
    <n v="19498970"/>
    <m/>
    <m/>
    <m/>
    <m/>
    <m/>
    <m/>
    <m/>
    <m/>
    <n v="105000000"/>
    <m/>
    <m/>
    <m/>
    <m/>
    <m/>
    <m/>
    <m/>
    <m/>
    <m/>
    <n v="319"/>
    <m/>
    <m/>
  </r>
  <r>
    <s v="UNIDAD ADMINISTRATIVA ESPECIAL MIGRACIÓN COLOMBIA"/>
    <s v="900477235-15"/>
    <s v="Secop II"/>
    <n v="66"/>
    <x v="2"/>
    <s v="20232501413000020E"/>
    <s v="PCD-077-2023-23TEC"/>
    <x v="1"/>
    <x v="29"/>
    <s v="Contratación Directa"/>
    <s v="Prestación de Servicios Profesionales "/>
    <s v="oficina tecnologias de la informacion"/>
    <s v="CONTRATAR LA PRESTACIÓN DE SERVICIOS PROFESIONALES PARA REALIZAR LA ADMINISTRACIÓN DE BASES DE DATOS DE MIGRACIÓN COLOMBIA"/>
    <s v="811115-811116-811122"/>
    <s v="Servicios Basados en Ingeniería, Investigación Y Tecnología ,Servicios informaticos Ingeniería de software o hardware -Programadores de computador - Mantenimiento y soporte de software"/>
    <n v="105000000"/>
    <n v="105000000"/>
    <n v="20323"/>
    <s v="C-1199-1002-10-0-1199001-02"/>
    <s v="Celebrado"/>
    <s v="En ejecución"/>
    <m/>
    <s v="CO-069-2023"/>
    <s v="Febrero"/>
    <d v="2023-02-20T00:00:00"/>
    <s v="Prestación de Servicios Profesionales"/>
    <m/>
    <s v="Nivel Central"/>
    <s v="Bogotá D.C."/>
    <s v="LUIS ALEXANDER JIMENEZ ALVARADO"/>
    <n v="79694066"/>
    <m/>
    <m/>
    <m/>
    <m/>
    <m/>
    <m/>
    <n v="123"/>
    <n v="40323"/>
    <d v="2023-02-20T00:00:00"/>
    <n v="105000000"/>
    <m/>
    <m/>
    <m/>
    <n v="105000000"/>
    <s v="si"/>
    <d v="2023-02-28T00:00:00"/>
    <s v="9 CUMPLIMIENTO"/>
    <d v="2023-02-20T00:00:00"/>
    <d v="2023-12-31T00:00:00"/>
    <n v="314"/>
    <s v="DIEGO EMILIO OJEDA MONCAYO"/>
    <n v="19498970"/>
    <m/>
    <m/>
    <m/>
    <m/>
    <m/>
    <m/>
    <m/>
    <m/>
    <n v="105000000"/>
    <m/>
    <m/>
    <m/>
    <m/>
    <m/>
    <m/>
    <m/>
    <m/>
    <m/>
    <n v="314"/>
    <m/>
    <m/>
  </r>
  <r>
    <s v="UNIDAD ADMINISTRATIVA ESPECIAL MIGRACIÓN COLOMBIA"/>
    <s v="900477235-6"/>
    <s v="Secop II"/>
    <n v="34"/>
    <x v="0"/>
    <s v="20236231408000004E"/>
    <s v="SAMC-004-2023"/>
    <x v="2"/>
    <x v="30"/>
    <s v="Selección Abreviada"/>
    <s v="Menor Cuantia"/>
    <s v="oficina  de  comunicaciones "/>
    <s v="CONTRATAR EL SERVICIO DE MONITOREO DE MEDIOS MASIVOS DE COMUNICACION"/>
    <n v="82111902"/>
    <s v="Servicios de boletines informativos de interés especial"/>
    <n v="70000000"/>
    <n v="50677075"/>
    <n v="22923"/>
    <s v="A-02-02-02-008-003"/>
    <s v="En tramite "/>
    <m/>
    <m/>
    <m/>
    <m/>
    <m/>
    <m/>
    <m/>
    <m/>
    <m/>
    <m/>
    <m/>
    <m/>
    <m/>
    <m/>
    <m/>
    <m/>
    <m/>
    <n v="123"/>
    <m/>
    <m/>
    <m/>
    <m/>
    <m/>
    <m/>
    <m/>
    <m/>
    <m/>
    <m/>
    <m/>
    <m/>
    <n v="0"/>
    <m/>
    <m/>
    <m/>
    <m/>
    <m/>
    <m/>
    <m/>
    <m/>
    <m/>
    <m/>
    <m/>
    <m/>
    <m/>
    <m/>
    <m/>
    <m/>
    <m/>
    <m/>
    <m/>
    <m/>
    <m/>
    <m/>
    <m/>
  </r>
  <r>
    <s v="UNIDAD ADMINISTRATIVA ESPECIAL MIGRACIÓN COLOMBIA"/>
    <s v="900477235-6"/>
    <s v="Secop II"/>
    <n v="39"/>
    <x v="0"/>
    <s v="20236231415000013E"/>
    <s v="PCD-112-2023-13COM"/>
    <x v="2"/>
    <x v="31"/>
    <s v="Contratación Directa"/>
    <s v="Exclusividad"/>
    <s v="oficina  de  comunicaciones "/>
    <s v="CONTRATAR LA SUSCRIPCION A LA REVISTA SEMANA CON DESTINO A LA OFICINA DE COMUNICACIONES DE MIGRACION COLOMBIA"/>
    <n v="82111904"/>
    <s v="Servicios de entrega de periódicos o material publicitario"/>
    <n v="950000"/>
    <n v="838000"/>
    <n v="30023"/>
    <s v="A-02-02-01-003-002"/>
    <s v="En tramite "/>
    <m/>
    <m/>
    <m/>
    <m/>
    <m/>
    <m/>
    <m/>
    <m/>
    <m/>
    <m/>
    <m/>
    <m/>
    <m/>
    <m/>
    <m/>
    <m/>
    <m/>
    <n v="123"/>
    <m/>
    <m/>
    <m/>
    <m/>
    <m/>
    <m/>
    <m/>
    <m/>
    <m/>
    <m/>
    <m/>
    <m/>
    <n v="0"/>
    <m/>
    <m/>
    <m/>
    <m/>
    <m/>
    <m/>
    <m/>
    <m/>
    <m/>
    <m/>
    <m/>
    <m/>
    <m/>
    <m/>
    <m/>
    <m/>
    <m/>
    <m/>
    <m/>
    <m/>
    <m/>
    <m/>
    <m/>
  </r>
  <r>
    <s v="UNIDAD ADMINISTRATIVA ESPECIAL MIGRACIÓN COLOMBIA"/>
    <s v="900477235-6"/>
    <s v="TVEC"/>
    <n v="42"/>
    <x v="0"/>
    <s v="20232401410000001E"/>
    <n v="146961"/>
    <x v="2"/>
    <x v="32"/>
    <s v="Selección Abreviada"/>
    <s v="Acuerdo Marco de Precios"/>
    <s v="oficina  de  comunicaciones "/>
    <s v="Contratar el servicio de Contact Center para cubrir los canales de comunicación y servicio a la ciudadanía, establecidos por Migración Colombia."/>
    <n v="81111811"/>
    <s v="Servicios de soporte técnico o de mesa de ayuda"/>
    <n v="4019895748"/>
    <n v="4019860837.5999999"/>
    <n v="26023"/>
    <s v="C-1199-1002-10-0-1199001-02"/>
    <s v="En tramite "/>
    <m/>
    <m/>
    <m/>
    <m/>
    <m/>
    <m/>
    <m/>
    <m/>
    <m/>
    <m/>
    <m/>
    <m/>
    <m/>
    <m/>
    <m/>
    <m/>
    <m/>
    <n v="123"/>
    <m/>
    <m/>
    <m/>
    <m/>
    <m/>
    <m/>
    <m/>
    <m/>
    <m/>
    <m/>
    <m/>
    <m/>
    <n v="0"/>
    <m/>
    <m/>
    <m/>
    <m/>
    <m/>
    <m/>
    <m/>
    <m/>
    <m/>
    <m/>
    <m/>
    <m/>
    <m/>
    <m/>
    <m/>
    <m/>
    <m/>
    <m/>
    <m/>
    <m/>
    <m/>
    <m/>
    <m/>
  </r>
  <r>
    <s v="UNIDAD ADMINISTRATIVA ESPECIAL MIGRACIÓN COLOMBIA"/>
    <s v="900477235-6"/>
    <s v="Secop II"/>
    <n v="69"/>
    <x v="0"/>
    <s v="20236231408000005E"/>
    <s v="SIE-003-2023"/>
    <x v="2"/>
    <x v="33"/>
    <s v="Selección Abreviada"/>
    <s v="Subasta Inversa Electrónica"/>
    <s v="oficina tecnologias de la informacion"/>
    <s v="Contratar la prestación del servicio de mantenimiento preventivo y correctivo con bolsa de repuestos para los componentes de los CCTV, de acuerdo con los requerimientos técnicos de la Unidad Administrativa Especial Migración Colombia."/>
    <n v="43232800"/>
    <s v="Software de administración de redes"/>
    <n v="96500000"/>
    <n v="96489999"/>
    <n v="20523"/>
    <s v="C-1199-1002-10-0-1199001-02"/>
    <s v="En tramite "/>
    <m/>
    <m/>
    <m/>
    <m/>
    <m/>
    <m/>
    <m/>
    <m/>
    <m/>
    <m/>
    <m/>
    <m/>
    <m/>
    <m/>
    <m/>
    <m/>
    <m/>
    <n v="123"/>
    <m/>
    <m/>
    <m/>
    <m/>
    <m/>
    <m/>
    <m/>
    <m/>
    <m/>
    <m/>
    <m/>
    <m/>
    <n v="0"/>
    <m/>
    <m/>
    <m/>
    <m/>
    <m/>
    <m/>
    <m/>
    <m/>
    <m/>
    <m/>
    <m/>
    <m/>
    <m/>
    <m/>
    <m/>
    <m/>
    <m/>
    <m/>
    <m/>
    <m/>
    <m/>
    <m/>
    <m/>
  </r>
  <r>
    <s v="UNIDAD ADMINISTRATIVA ESPECIAL MIGRACIÓN COLOMBIA"/>
    <s v="900477235-6"/>
    <s v="Secop II"/>
    <n v="82"/>
    <x v="0"/>
    <s v="20236231408000023E"/>
    <s v="SIE-010-2023"/>
    <x v="2"/>
    <x v="30"/>
    <s v="Selección Abreviada"/>
    <s v="Subasta Inversa Electrónica"/>
    <s v="oficina tecnologias de la informacion"/>
    <s v="Extensión de garantía para los servidores marca DEL"/>
    <n v="81111500"/>
    <s v="Ingeniería de software o hardware"/>
    <n v="1539604000"/>
    <n v="1409169015"/>
    <n v="30823"/>
    <s v="C-1199-1002-10-0-1199001-02"/>
    <s v="En tramite "/>
    <m/>
    <m/>
    <m/>
    <m/>
    <m/>
    <m/>
    <m/>
    <m/>
    <m/>
    <m/>
    <m/>
    <m/>
    <m/>
    <m/>
    <m/>
    <m/>
    <m/>
    <n v="123"/>
    <m/>
    <m/>
    <m/>
    <m/>
    <m/>
    <m/>
    <m/>
    <m/>
    <m/>
    <m/>
    <m/>
    <m/>
    <n v="0"/>
    <m/>
    <m/>
    <m/>
    <m/>
    <m/>
    <m/>
    <m/>
    <m/>
    <m/>
    <m/>
    <m/>
    <m/>
    <m/>
    <m/>
    <m/>
    <m/>
    <m/>
    <m/>
    <m/>
    <m/>
    <m/>
    <m/>
    <m/>
  </r>
  <r>
    <s v="UNIDAD ADMINISTRATIVA ESPECIAL MIGRACIÓN COLOMBIA"/>
    <s v="900477235-6"/>
    <s v="Secop II"/>
    <n v="120"/>
    <x v="0"/>
    <s v="20236231408000013E"/>
    <s v="SIE-005-2023"/>
    <x v="2"/>
    <x v="34"/>
    <s v="Selección Abreviada"/>
    <s v="Subasta Inversa Electrónica"/>
    <s v="Subdirección Administrativa y Financiera - Grupo Administrativo"/>
    <s v="Contratar el suministro de materiales ferroeléctricos para atender los requerimientos que en material de mantenimiento locativo presente las sedes de Migración Colombia a nivel nacional."/>
    <n v="40141700"/>
    <s v="Material de Ferretería y accesorios"/>
    <n v="220000000"/>
    <n v="220000000"/>
    <n v="23722"/>
    <s v="A-02-02-01-001-005"/>
    <s v="En tramite "/>
    <m/>
    <m/>
    <m/>
    <m/>
    <m/>
    <m/>
    <m/>
    <m/>
    <m/>
    <m/>
    <m/>
    <m/>
    <m/>
    <m/>
    <m/>
    <m/>
    <m/>
    <n v="123"/>
    <m/>
    <m/>
    <m/>
    <m/>
    <m/>
    <m/>
    <m/>
    <m/>
    <m/>
    <m/>
    <m/>
    <m/>
    <n v="0"/>
    <m/>
    <m/>
    <m/>
    <m/>
    <m/>
    <m/>
    <m/>
    <m/>
    <m/>
    <m/>
    <m/>
    <m/>
    <m/>
    <m/>
    <m/>
    <m/>
    <m/>
    <m/>
    <m/>
    <m/>
    <m/>
    <m/>
    <m/>
  </r>
  <r>
    <s v="UNIDAD ADMINISTRATIVA ESPECIAL MIGRACIÓN COLOMBIA"/>
    <s v="900477235-6"/>
    <s v="Secop II"/>
    <n v="168"/>
    <x v="0"/>
    <s v="20236231407000003E"/>
    <s v="SABP-001-2023"/>
    <x v="2"/>
    <x v="35"/>
    <s v="Selección Abreviada"/>
    <s v="Bolsa de Productos"/>
    <s v="Subdirección Administrativa y Financiera - Grupo Administrativo"/>
    <s v="CONTRATAR LA PRESTACIÓN DEL SERVICIO DE VIGILANCIA Y SEGURIDAD PRIVADA PARA LA UNIDAD ADMINISTRATIVA ESPECIAL MIGRACIÓN COLOMBIA EN SUS SEDES UBICADAS A NIVEL NACIONAL (NIVEL CENTRAL, REGIONALES, CENTROS FACILITADORES DE SERVICIOS MIGRATORIOS Y PUESTOS DE CONTROL MIGRATORIO)"/>
    <n v="92121500"/>
    <s v="Servicio de Guardias"/>
    <n v="10994809613"/>
    <n v="10222636747"/>
    <s v="19223 - VF 3423"/>
    <s v="A-02-02-02-008-005"/>
    <s v="En tramite "/>
    <m/>
    <m/>
    <m/>
    <m/>
    <m/>
    <m/>
    <m/>
    <m/>
    <m/>
    <m/>
    <m/>
    <m/>
    <m/>
    <m/>
    <m/>
    <m/>
    <m/>
    <n v="123"/>
    <m/>
    <m/>
    <m/>
    <m/>
    <m/>
    <m/>
    <m/>
    <m/>
    <m/>
    <m/>
    <m/>
    <m/>
    <n v="0"/>
    <m/>
    <m/>
    <m/>
    <m/>
    <m/>
    <m/>
    <m/>
    <m/>
    <m/>
    <m/>
    <m/>
    <m/>
    <m/>
    <m/>
    <m/>
    <m/>
    <m/>
    <m/>
    <m/>
    <m/>
    <m/>
    <m/>
    <m/>
  </r>
  <r>
    <s v="UNIDAD ADMINISTRATIVA ESPECIAL MIGRACIÓN COLOMBIA"/>
    <s v="900477235-6"/>
    <s v="Secop II"/>
    <n v="231"/>
    <x v="0"/>
    <s v="20236231412000005E"/>
    <s v="LP-002-202"/>
    <x v="2"/>
    <x v="30"/>
    <s v="Licitación Pública"/>
    <s v="Licitación Pública"/>
    <s v="Subdirección de Control Migratorio"/>
    <s v="Adquisición y ampliación de pasillos automáticos Biomig para los Puestos de Control Migratorio a Nivel Nacional."/>
    <n v="32151800"/>
    <s v="Dispositivos de control de seguridad"/>
    <n v="2735217031"/>
    <n v="2735217031"/>
    <n v="28223"/>
    <s v="C-1199-1002-10-0-1199001-02"/>
    <s v="En tramite "/>
    <m/>
    <m/>
    <m/>
    <m/>
    <m/>
    <m/>
    <m/>
    <m/>
    <m/>
    <m/>
    <m/>
    <m/>
    <m/>
    <m/>
    <m/>
    <m/>
    <m/>
    <n v="123"/>
    <m/>
    <m/>
    <m/>
    <m/>
    <m/>
    <m/>
    <m/>
    <m/>
    <m/>
    <m/>
    <m/>
    <m/>
    <n v="0"/>
    <m/>
    <m/>
    <m/>
    <m/>
    <m/>
    <m/>
    <m/>
    <m/>
    <m/>
    <m/>
    <m/>
    <m/>
    <m/>
    <m/>
    <m/>
    <m/>
    <m/>
    <m/>
    <m/>
    <m/>
    <m/>
    <m/>
    <m/>
  </r>
  <r>
    <s v="UNIDAD ADMINISTRATIVA ESPECIAL MIGRACIÓN COLOMBIA"/>
    <s v="900477235-6"/>
    <s v="Secop II"/>
    <n v="282"/>
    <x v="0"/>
    <s v="20232401413000006E"/>
    <s v="PCD-107-2023"/>
    <x v="2"/>
    <x v="36"/>
    <s v="Contratación Directa"/>
    <s v="Prestación de Servicios Profesionales "/>
    <s v="oficina  de  comunicaciones "/>
    <s v="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
    <n v="80161504"/>
    <s v="Servicios de Gestión, Servicios Profesionales de Empresa, y Servicios Administrativos"/>
    <n v="42750000"/>
    <n v="42750000"/>
    <n v="28123"/>
    <s v="C-1199-1002-10-0-1199001-02"/>
    <s v="Celebrado"/>
    <s v="En ejecución"/>
    <m/>
    <s v="CO-103-2023"/>
    <s v="Marzo"/>
    <d v="2056-05-23T00:00:00"/>
    <s v="Prestación de Servicios Profesionales"/>
    <m/>
    <s v="Nivel Central"/>
    <s v="Bogotá D.C."/>
    <s v="DAVID LEONARDO ROMERO GARZÓN"/>
    <n v="1023910419"/>
    <m/>
    <s v="COMUNICACIÓN SOCIAL"/>
    <m/>
    <m/>
    <m/>
    <m/>
    <n v="123"/>
    <n v="57123"/>
    <d v="2023-03-17T00:00:00"/>
    <n v="42750000"/>
    <m/>
    <m/>
    <m/>
    <n v="42750000"/>
    <s v="Si "/>
    <d v="2023-03-16T00:00:00"/>
    <s v="2 CUMPLIMIENTO"/>
    <d v="2023-03-17T00:00:00"/>
    <d v="2023-12-31T00:00:00"/>
    <n v="289"/>
    <s v="MARITZA ROCÍO SERRANO VILLAMIL"/>
    <n v="393757630"/>
    <m/>
    <m/>
    <m/>
    <m/>
    <m/>
    <m/>
    <m/>
    <m/>
    <m/>
    <m/>
    <m/>
    <m/>
    <m/>
    <m/>
    <m/>
    <m/>
    <m/>
    <m/>
    <m/>
    <m/>
    <m/>
  </r>
  <r>
    <s v="UNIDAD ADMINISTRATIVA ESPECIAL MIGRACIÓN COLOMBIA"/>
    <s v="900477235-6"/>
    <s v="Secop II"/>
    <n v="273"/>
    <x v="0"/>
    <s v="20236231415000003E"/>
    <s v="PCD-106-2023"/>
    <x v="2"/>
    <x v="36"/>
    <s v="Contratación Directa"/>
    <s v="Exclusividad"/>
    <s v="Subdirección Administrativa y Financiera - Grupo Administrativo"/>
    <e v="#REF!"/>
    <e v="#REF!"/>
    <e v="#REF!"/>
    <e v="#REF!"/>
    <e v="#REF!"/>
    <e v="#REF!"/>
    <e v="#REF!"/>
    <e v="#REF!"/>
    <e v="#REF!"/>
    <e v="#REF!"/>
    <e v="#REF!"/>
    <e v="#REF!"/>
    <e v="#REF!"/>
    <e v="#REF!"/>
    <e v="#REF!"/>
    <e v="#REF!"/>
    <e v="#REF!"/>
    <e v="#REF!"/>
    <e v="#REF!"/>
    <e v="#REF!"/>
    <e v="#REF!"/>
    <e v="#REF!"/>
    <e v="#REF!"/>
    <m/>
    <m/>
    <n v="123"/>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TablaDinámica3" cacheId="3"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6:E36" firstHeaderRow="1" firstDataRow="2" firstDataCol="1" rowPageCount="1" colPageCount="1"/>
  <pivotFields count="74">
    <pivotField showAll="0" defaultSubtotal="0"/>
    <pivotField showAll="0" defaultSubtotal="0"/>
    <pivotField showAll="0"/>
    <pivotField dataField="1" showAll="0"/>
    <pivotField showAll="0"/>
    <pivotField showAll="0"/>
    <pivotField showAll="0"/>
    <pivotField axis="axisCol" showAll="0">
      <items count="4">
        <item x="0"/>
        <item x="1"/>
        <item x="2"/>
        <item t="default"/>
      </items>
    </pivotField>
    <pivotField axis="axisPage" numFmtId="14" showAll="0">
      <items count="51">
        <item x="7"/>
        <item x="9"/>
        <item x="0"/>
        <item x="5"/>
        <item x="4"/>
        <item x="2"/>
        <item x="1"/>
        <item x="3"/>
        <item x="11"/>
        <item x="10"/>
        <item x="8"/>
        <item x="13"/>
        <item x="12"/>
        <item x="14"/>
        <item x="6"/>
        <item x="23"/>
        <item x="16"/>
        <item x="22"/>
        <item x="27"/>
        <item x="28"/>
        <item x="24"/>
        <item x="21"/>
        <item x="19"/>
        <item x="29"/>
        <item x="26"/>
        <item x="20"/>
        <item x="25"/>
        <item x="15"/>
        <item x="17"/>
        <item x="18"/>
        <item x="45"/>
        <item x="33"/>
        <item x="37"/>
        <item x="40"/>
        <item x="43"/>
        <item x="44"/>
        <item x="34"/>
        <item x="38"/>
        <item x="36"/>
        <item x="49"/>
        <item x="47"/>
        <item x="41"/>
        <item x="46"/>
        <item x="39"/>
        <item x="32"/>
        <item x="48"/>
        <item x="42"/>
        <item x="31"/>
        <item x="35"/>
        <item x="30"/>
        <item t="default"/>
      </items>
    </pivotField>
    <pivotField showAll="0"/>
    <pivotField showAll="0"/>
    <pivotField axis="axisRow" showAll="0">
      <items count="29">
        <item x="19"/>
        <item x="4"/>
        <item x="13"/>
        <item x="16"/>
        <item x="25"/>
        <item x="11"/>
        <item x="5"/>
        <item x="10"/>
        <item x="6"/>
        <item x="3"/>
        <item x="2"/>
        <item x="26"/>
        <item x="9"/>
        <item x="7"/>
        <item x="14"/>
        <item x="22"/>
        <item x="21"/>
        <item x="0"/>
        <item x="23"/>
        <item x="18"/>
        <item x="1"/>
        <item x="15"/>
        <item x="17"/>
        <item x="20"/>
        <item x="24"/>
        <item x="27"/>
        <item x="8"/>
        <item x="12"/>
        <item t="default"/>
      </items>
    </pivotField>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defaultSubtotal="0"/>
    <pivotField showAll="0"/>
    <pivotField showAll="0"/>
    <pivotField showAll="0"/>
  </pivotFields>
  <rowFields count="1">
    <field x="11"/>
  </rowFields>
  <rowItems count="29">
    <i>
      <x/>
    </i>
    <i>
      <x v="1"/>
    </i>
    <i>
      <x v="2"/>
    </i>
    <i>
      <x v="3"/>
    </i>
    <i>
      <x v="4"/>
    </i>
    <i>
      <x v="5"/>
    </i>
    <i>
      <x v="6"/>
    </i>
    <i>
      <x v="7"/>
    </i>
    <i>
      <x v="8"/>
    </i>
    <i>
      <x v="9"/>
    </i>
    <i>
      <x v="10"/>
    </i>
    <i>
      <x v="11"/>
    </i>
    <i>
      <x v="12"/>
    </i>
    <i>
      <x v="13"/>
    </i>
    <i>
      <x v="14"/>
    </i>
    <i>
      <x v="15"/>
    </i>
    <i>
      <x v="16"/>
    </i>
    <i>
      <x v="17"/>
    </i>
    <i>
      <x v="18"/>
    </i>
    <i>
      <x v="19"/>
    </i>
    <i>
      <x v="20"/>
    </i>
    <i>
      <x v="21"/>
    </i>
    <i>
      <x v="22"/>
    </i>
    <i>
      <x v="23"/>
    </i>
    <i>
      <x v="24"/>
    </i>
    <i>
      <x v="25"/>
    </i>
    <i>
      <x v="26"/>
    </i>
    <i>
      <x v="27"/>
    </i>
    <i t="grand">
      <x/>
    </i>
  </rowItems>
  <colFields count="1">
    <field x="7"/>
  </colFields>
  <colItems count="4">
    <i>
      <x/>
    </i>
    <i>
      <x v="1"/>
    </i>
    <i>
      <x v="2"/>
    </i>
    <i t="grand">
      <x/>
    </i>
  </colItems>
  <pageFields count="1">
    <pageField fld="8" hier="-1"/>
  </pageFields>
  <dataFields count="1">
    <dataField name="Cuenta de CONSECUTIVO PAABS EXCEL Y ESTUDIOS PREVIOS "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Dinámica2" cacheId="8"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44:E51" firstHeaderRow="1" firstDataRow="2" firstDataCol="1" rowPageCount="1" colPageCount="1"/>
  <pivotFields count="74">
    <pivotField showAll="0" defaultSubtotal="0"/>
    <pivotField showAll="0" defaultSubtotal="0"/>
    <pivotField showAll="0"/>
    <pivotField dataField="1" showAll="0"/>
    <pivotField axis="axisRow" showAll="0">
      <items count="6">
        <item x="0"/>
        <item x="4"/>
        <item x="2"/>
        <item x="1"/>
        <item x="3"/>
        <item t="default"/>
      </items>
    </pivotField>
    <pivotField showAll="0"/>
    <pivotField showAll="0"/>
    <pivotField axis="axisCol" showAll="0">
      <items count="4">
        <item x="0"/>
        <item x="1"/>
        <item x="2"/>
        <item t="default"/>
      </items>
    </pivotField>
    <pivotField axis="axisPage" numFmtId="14" showAll="0">
      <items count="38">
        <item x="7"/>
        <item x="9"/>
        <item x="0"/>
        <item x="5"/>
        <item x="4"/>
        <item x="2"/>
        <item x="1"/>
        <item x="3"/>
        <item x="11"/>
        <item x="10"/>
        <item x="8"/>
        <item x="13"/>
        <item x="12"/>
        <item x="14"/>
        <item x="6"/>
        <item x="15"/>
        <item x="16"/>
        <item x="17"/>
        <item x="18"/>
        <item x="19"/>
        <item x="20"/>
        <item x="21"/>
        <item x="22"/>
        <item x="23"/>
        <item x="24"/>
        <item x="25"/>
        <item x="26"/>
        <item x="27"/>
        <item x="28"/>
        <item x="29"/>
        <item x="30"/>
        <item x="31"/>
        <item x="32"/>
        <item x="33"/>
        <item x="34"/>
        <item x="35"/>
        <item x="36"/>
        <item t="default"/>
      </items>
    </pivotField>
    <pivotField showAll="0"/>
    <pivotField showAll="0"/>
    <pivotField showAll="0"/>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defaultSubtotal="0"/>
    <pivotField showAll="0"/>
    <pivotField showAll="0"/>
    <pivotField showAll="0"/>
  </pivotFields>
  <rowFields count="1">
    <field x="4"/>
  </rowFields>
  <rowItems count="6">
    <i>
      <x/>
    </i>
    <i>
      <x v="1"/>
    </i>
    <i>
      <x v="2"/>
    </i>
    <i>
      <x v="3"/>
    </i>
    <i>
      <x v="4"/>
    </i>
    <i t="grand">
      <x/>
    </i>
  </rowItems>
  <colFields count="1">
    <field x="7"/>
  </colFields>
  <colItems count="4">
    <i>
      <x/>
    </i>
    <i>
      <x v="1"/>
    </i>
    <i>
      <x v="2"/>
    </i>
    <i t="grand">
      <x/>
    </i>
  </colItems>
  <pageFields count="1">
    <pageField fld="8" hier="-1"/>
  </pageFields>
  <dataFields count="1">
    <dataField name="Cuenta de CONSECUTIVO PAABS EXCEL Y ESTUDIOS PREVIOS " fld="3" subtotal="count" baseField="0" baseItem="45474660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1" name="Tabla1" displayName="Tabla1" ref="A1:BV107" totalsRowShown="0" headerRowDxfId="78" dataDxfId="76" headerRowBorderDxfId="77" tableBorderDxfId="75" totalsRowBorderDxfId="74">
  <tableColumns count="74">
    <tableColumn id="70" name="ENTIDAD" dataDxfId="73"/>
    <tableColumn id="71" name="NIT" dataDxfId="72"/>
    <tableColumn id="1" name="PLATAFORMA" dataDxfId="71"/>
    <tableColumn id="2" name="CONSECUTIVO PAABS EXCEL Y ESTUDIOS PREVIOS " dataDxfId="70"/>
    <tableColumn id="3" name="PROFESIONAL ENCARGADO" dataDxfId="69"/>
    <tableColumn id="4" name="EXPEDIENTE" dataDxfId="68"/>
    <tableColumn id="5" name="N°PROCESO EN SECOP / No. EVENTO " dataDxfId="67"/>
    <tableColumn id="6" name="MES" dataDxfId="66"/>
    <tableColumn id="7" name="FECHA PUBLICACION PROCESO SECOP II-TIENDA VIRTUAL" dataDxfId="65"/>
    <tableColumn id="8" name="MODALIDAD" dataDxfId="64"/>
    <tableColumn id="9" name="CAUSAL" dataDxfId="63"/>
    <tableColumn id="10" name="AREA DE LA  NECESIDAD" dataDxfId="62"/>
    <tableColumn id="11" name="OBJETO" dataDxfId="61"/>
    <tableColumn id="12" name="CODIGO UNSCSP" dataDxfId="60"/>
    <tableColumn id="13" name="NOMBRE DE CODIGO" dataDxfId="59"/>
    <tableColumn id="14" name="VALOR PROCESO EN EL PAABS SECOP II" dataDxfId="58"/>
    <tableColumn id="15" name="VALOR PROCESO  ESTUDIOS PREVIOS " dataDxfId="57"/>
    <tableColumn id="16" name="CDP" dataDxfId="56"/>
    <tableColumn id="17" name="RUBRO" dataDxfId="55"/>
    <tableColumn id="18" name="ETAPA" dataDxfId="54"/>
    <tableColumn id="19" name="ESTADO" dataDxfId="53"/>
    <tableColumn id="20" name="RESOLUCION DECLARACTORIA DESIERTO" dataDxfId="52"/>
    <tableColumn id="21" name="N° DE CONTRATO CELEBRADO" dataDxfId="51"/>
    <tableColumn id="22" name="MES2" dataDxfId="50"/>
    <tableColumn id="23" name="FECHA DE FIRMA CONTRATO" dataDxfId="49"/>
    <tableColumn id="24" name="TIPO DE CONTRATO" dataDxfId="48"/>
    <tableColumn id="25" name="OTRO TIPO DE CONTRATO" dataDxfId="47"/>
    <tableColumn id="26" name="REGIONAL" dataDxfId="46"/>
    <tableColumn id="27" name="_x000a_LUGAR DE EJECUCION_x000a_" dataDxfId="45"/>
    <tableColumn id="28" name="CONTRATISTA" dataDxfId="44"/>
    <tableColumn id="29" name="IDENTIFICACION" dataDxfId="43"/>
    <tableColumn id="30" name="DV" dataDxfId="42"/>
    <tableColumn id="74" name="PROFESIÓN" dataDxfId="41"/>
    <tableColumn id="68" name="MYPIME" dataDxfId="40"/>
    <tableColumn id="72" name="CLASIFICACION" dataDxfId="39"/>
    <tableColumn id="73" name="TIPO DE ORGANIZACIÓN" dataDxfId="38"/>
    <tableColumn id="65" name="FECHA DE NACIMIENTO" dataDxfId="37"/>
    <tableColumn id="67" name="EDAD" dataDxfId="36">
      <calculatedColumnFormula>+YEAR(TODAY())-YEAR(Tabla1[[#This Row],[FECHA DE NACIMIENTO]])</calculatedColumnFormula>
    </tableColumn>
    <tableColumn id="31" name="N° RP" dataDxfId="35"/>
    <tableColumn id="32" name="FECHA RP" dataDxfId="34"/>
    <tableColumn id="33" name="VALOR  2023" dataDxfId="33"/>
    <tableColumn id="34" name="VALOR VF 2024" dataDxfId="32"/>
    <tableColumn id="35" name="VALOR VF 2025" dataDxfId="31"/>
    <tableColumn id="36" name="VALOR VF 2026" dataDxfId="30"/>
    <tableColumn id="37" name="VALOR TOTAL CONTRATO + VF" dataDxfId="29" dataCellStyle="Moneda [0]"/>
    <tableColumn id="38" name="GARANTIA" dataDxfId="28"/>
    <tableColumn id="39" name="FECHA DE EXPEDICION GARANTIA" dataDxfId="27"/>
    <tableColumn id="40" name="RIESGOS" dataDxfId="26"/>
    <tableColumn id="41" name="FECHA DE INICIO DEL CONTRATO" dataDxfId="25"/>
    <tableColumn id="42" name="FECHA DE TERMINACION DEL CONTRATO" dataDxfId="24"/>
    <tableColumn id="43" name="DIAS DE EJECUCION DEL CONTRATO" dataDxfId="23"/>
    <tableColumn id="44" name="NOMBRE SUPERVISOR" dataDxfId="22"/>
    <tableColumn id="45" name="CEDULA SUPERVISOR" dataDxfId="21"/>
    <tableColumn id="46" name="ADICION 1 " dataDxfId="20"/>
    <tableColumn id="47" name="FECHA  DE FIRMA" dataDxfId="19"/>
    <tableColumn id="48" name="ADICION 2" dataDxfId="18"/>
    <tableColumn id="69" name="FECHA FIRMA" dataDxfId="17"/>
    <tableColumn id="66" name="ADICION 3" dataDxfId="16"/>
    <tableColumn id="49" name="FECHADE FIRMA" dataDxfId="15"/>
    <tableColumn id="50" name="LIBERACION" dataDxfId="14"/>
    <tableColumn id="51" name="FECHA LIBERACION " dataDxfId="13"/>
    <tableColumn id="52" name="VALOR TOTAL DEL CONTRATO CON ADICIONES VIGENCIA" dataDxfId="12"/>
    <tableColumn id="53" name="PRORROGA 1  EN DIAS" dataDxfId="11"/>
    <tableColumn id="54" name="FECHADE TERMINACION DEL CONTRATO" dataDxfId="10"/>
    <tableColumn id="55" name="FECHA FIRMA DEL DOCUMENTO" dataDxfId="9"/>
    <tableColumn id="56" name="PRORROGA 2 EN DIAS" dataDxfId="8"/>
    <tableColumn id="57" name="FECHA DE TERMINACION DEL CONTRATO2" dataDxfId="7"/>
    <tableColumn id="58" name="FECHA FIRMA DEL DOCUMENTOS" dataDxfId="6"/>
    <tableColumn id="59" name="PRORROGA 3 EN DIAS" dataDxfId="5"/>
    <tableColumn id="60" name="FECHA DE TERMINACION DEL CONTRATO3" dataDxfId="4"/>
    <tableColumn id="61" name="FECHA FIRMA DEL DOCUMENTO2" dataDxfId="3"/>
    <tableColumn id="62" name="TIEMPO DE EJECUCION DEL CONTRATO CON LAS PRORROGAS" dataDxfId="2"/>
    <tableColumn id="63" name="FECHA DE LIQUIDACION DEL CONTRATO" dataDxfId="1"/>
    <tableColumn id="64" name="OBSERVACION "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lombiacompra.coupahost.com/order_headers/106792" TargetMode="External"/><Relationship Id="rId3" Type="http://schemas.openxmlformats.org/officeDocument/2006/relationships/hyperlink" Target="javascript:void(0);" TargetMode="External"/><Relationship Id="rId7" Type="http://schemas.openxmlformats.org/officeDocument/2006/relationships/hyperlink" Target="javascript:void(0);" TargetMode="External"/><Relationship Id="rId12" Type="http://schemas.openxmlformats.org/officeDocument/2006/relationships/table" Target="../tables/table1.xm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drawing" Target="../drawings/drawing1.xml"/><Relationship Id="rId5" Type="http://schemas.openxmlformats.org/officeDocument/2006/relationships/hyperlink" Target="javascript:void(0);" TargetMode="External"/><Relationship Id="rId10" Type="http://schemas.openxmlformats.org/officeDocument/2006/relationships/printerSettings" Target="../printerSettings/printerSettings1.bin"/><Relationship Id="rId4" Type="http://schemas.openxmlformats.org/officeDocument/2006/relationships/hyperlink" Target="javascript:void(0);" TargetMode="External"/><Relationship Id="rId9" Type="http://schemas.openxmlformats.org/officeDocument/2006/relationships/hyperlink" Target="https://colombiacompra.coupahost.com/requisition_headers/1833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51"/>
  <sheetViews>
    <sheetView tabSelected="1" topLeftCell="A28" workbookViewId="0">
      <selection activeCell="A47" sqref="A47"/>
    </sheetView>
  </sheetViews>
  <sheetFormatPr baseColWidth="10" defaultRowHeight="15" x14ac:dyDescent="0.25"/>
  <cols>
    <col min="1" max="1" width="55.42578125" customWidth="1"/>
    <col min="2" max="2" width="22.42578125" customWidth="1"/>
    <col min="3" max="3" width="8" customWidth="1"/>
    <col min="4" max="4" width="6.5703125" customWidth="1"/>
    <col min="5" max="5" width="12.5703125" customWidth="1"/>
  </cols>
  <sheetData>
    <row r="3" spans="1:5" x14ac:dyDescent="0.25">
      <c r="A3" s="7"/>
      <c r="B3" s="128"/>
      <c r="C3" s="128"/>
    </row>
    <row r="4" spans="1:5" x14ac:dyDescent="0.25">
      <c r="A4" s="6" t="s">
        <v>5</v>
      </c>
      <c r="B4" t="s">
        <v>417</v>
      </c>
    </row>
    <row r="6" spans="1:5" x14ac:dyDescent="0.25">
      <c r="A6" s="6" t="s">
        <v>413</v>
      </c>
      <c r="B6" s="6" t="s">
        <v>416</v>
      </c>
    </row>
    <row r="7" spans="1:5" x14ac:dyDescent="0.25">
      <c r="A7" s="6" t="s">
        <v>414</v>
      </c>
      <c r="B7" t="s">
        <v>57</v>
      </c>
      <c r="C7" t="s">
        <v>127</v>
      </c>
      <c r="D7" t="s">
        <v>772</v>
      </c>
      <c r="E7" t="s">
        <v>415</v>
      </c>
    </row>
    <row r="8" spans="1:5" x14ac:dyDescent="0.25">
      <c r="A8" s="7" t="s">
        <v>408</v>
      </c>
      <c r="B8" s="128">
        <v>1</v>
      </c>
      <c r="C8" s="128"/>
      <c r="D8" s="128"/>
      <c r="E8" s="128">
        <v>1</v>
      </c>
    </row>
    <row r="9" spans="1:5" x14ac:dyDescent="0.25">
      <c r="A9" s="7" t="s">
        <v>136</v>
      </c>
      <c r="B9" s="128">
        <v>4</v>
      </c>
      <c r="C9" s="128">
        <v>1</v>
      </c>
      <c r="D9" s="128"/>
      <c r="E9" s="128">
        <v>5</v>
      </c>
    </row>
    <row r="10" spans="1:5" x14ac:dyDescent="0.25">
      <c r="A10" s="7" t="s">
        <v>291</v>
      </c>
      <c r="B10" s="128">
        <v>2</v>
      </c>
      <c r="C10" s="128"/>
      <c r="D10" s="128">
        <v>1</v>
      </c>
      <c r="E10" s="128">
        <v>3</v>
      </c>
    </row>
    <row r="11" spans="1:5" x14ac:dyDescent="0.25">
      <c r="A11" s="7" t="s">
        <v>324</v>
      </c>
      <c r="B11" s="128">
        <v>1</v>
      </c>
      <c r="C11" s="128"/>
      <c r="D11" s="128"/>
      <c r="E11" s="128">
        <v>1</v>
      </c>
    </row>
    <row r="12" spans="1:5" x14ac:dyDescent="0.25">
      <c r="A12" s="7" t="s">
        <v>930</v>
      </c>
      <c r="B12" s="128"/>
      <c r="C12" s="128"/>
      <c r="D12" s="128">
        <v>1</v>
      </c>
      <c r="E12" s="128">
        <v>1</v>
      </c>
    </row>
    <row r="13" spans="1:5" x14ac:dyDescent="0.25">
      <c r="A13" s="7" t="s">
        <v>250</v>
      </c>
      <c r="B13" s="128">
        <v>2</v>
      </c>
      <c r="C13" s="128"/>
      <c r="D13" s="128">
        <v>4</v>
      </c>
      <c r="E13" s="128">
        <v>6</v>
      </c>
    </row>
    <row r="14" spans="1:5" x14ac:dyDescent="0.25">
      <c r="A14" s="7" t="s">
        <v>150</v>
      </c>
      <c r="B14" s="128">
        <v>11</v>
      </c>
      <c r="C14" s="128">
        <v>1</v>
      </c>
      <c r="D14" s="128"/>
      <c r="E14" s="128">
        <v>12</v>
      </c>
    </row>
    <row r="15" spans="1:5" x14ac:dyDescent="0.25">
      <c r="A15" s="7" t="s">
        <v>244</v>
      </c>
      <c r="B15" s="128">
        <v>4</v>
      </c>
      <c r="C15" s="128"/>
      <c r="D15" s="128"/>
      <c r="E15" s="128">
        <v>4</v>
      </c>
    </row>
    <row r="16" spans="1:5" x14ac:dyDescent="0.25">
      <c r="A16" s="7" t="s">
        <v>166</v>
      </c>
      <c r="B16" s="128">
        <v>1</v>
      </c>
      <c r="C16" s="128">
        <v>1</v>
      </c>
      <c r="D16" s="128"/>
      <c r="E16" s="128">
        <v>2</v>
      </c>
    </row>
    <row r="17" spans="1:5" x14ac:dyDescent="0.25">
      <c r="A17" s="7" t="s">
        <v>99</v>
      </c>
      <c r="B17" s="128">
        <v>4</v>
      </c>
      <c r="C17" s="128">
        <v>1</v>
      </c>
      <c r="D17" s="128"/>
      <c r="E17" s="128">
        <v>5</v>
      </c>
    </row>
    <row r="18" spans="1:5" x14ac:dyDescent="0.25">
      <c r="A18" s="7" t="s">
        <v>86</v>
      </c>
      <c r="B18" s="128">
        <v>6</v>
      </c>
      <c r="C18" s="128">
        <v>5</v>
      </c>
      <c r="D18" s="128">
        <v>3</v>
      </c>
      <c r="E18" s="128">
        <v>14</v>
      </c>
    </row>
    <row r="19" spans="1:5" x14ac:dyDescent="0.25">
      <c r="A19" s="7" t="s">
        <v>969</v>
      </c>
      <c r="B19" s="128"/>
      <c r="C19" s="128"/>
      <c r="D19" s="128">
        <v>1</v>
      </c>
      <c r="E19" s="128">
        <v>1</v>
      </c>
    </row>
    <row r="20" spans="1:5" x14ac:dyDescent="0.25">
      <c r="A20" s="7" t="s">
        <v>225</v>
      </c>
      <c r="B20" s="128">
        <v>6</v>
      </c>
      <c r="C20" s="128">
        <v>10</v>
      </c>
      <c r="D20" s="128">
        <v>11</v>
      </c>
      <c r="E20" s="128">
        <v>27</v>
      </c>
    </row>
    <row r="21" spans="1:5" x14ac:dyDescent="0.25">
      <c r="A21" s="7" t="s">
        <v>188</v>
      </c>
      <c r="B21" s="128">
        <v>2</v>
      </c>
      <c r="C21" s="128"/>
      <c r="D21" s="128">
        <v>1</v>
      </c>
      <c r="E21" s="128">
        <v>3</v>
      </c>
    </row>
    <row r="22" spans="1:5" x14ac:dyDescent="0.25">
      <c r="A22" s="7" t="s">
        <v>303</v>
      </c>
      <c r="B22" s="128">
        <v>2</v>
      </c>
      <c r="C22" s="128"/>
      <c r="D22" s="128"/>
      <c r="E22" s="128">
        <v>2</v>
      </c>
    </row>
    <row r="23" spans="1:5" x14ac:dyDescent="0.25">
      <c r="A23" s="7" t="s">
        <v>622</v>
      </c>
      <c r="B23" s="128"/>
      <c r="C23" s="128">
        <v>1</v>
      </c>
      <c r="D23" s="128"/>
      <c r="E23" s="128">
        <v>1</v>
      </c>
    </row>
    <row r="24" spans="1:5" x14ac:dyDescent="0.25">
      <c r="A24" s="7" t="s">
        <v>611</v>
      </c>
      <c r="B24" s="128"/>
      <c r="C24" s="128">
        <v>1</v>
      </c>
      <c r="D24" s="128"/>
      <c r="E24" s="128">
        <v>1</v>
      </c>
    </row>
    <row r="25" spans="1:5" x14ac:dyDescent="0.25">
      <c r="A25" s="7" t="s">
        <v>61</v>
      </c>
      <c r="B25" s="128">
        <v>5</v>
      </c>
      <c r="C25" s="128">
        <v>7</v>
      </c>
      <c r="D25" s="128">
        <v>27</v>
      </c>
      <c r="E25" s="128">
        <v>39</v>
      </c>
    </row>
    <row r="26" spans="1:5" x14ac:dyDescent="0.25">
      <c r="A26" s="7" t="s">
        <v>769</v>
      </c>
      <c r="B26" s="128"/>
      <c r="C26" s="128">
        <v>1</v>
      </c>
      <c r="D26" s="128">
        <v>2</v>
      </c>
      <c r="E26" s="128">
        <v>3</v>
      </c>
    </row>
    <row r="27" spans="1:5" x14ac:dyDescent="0.25">
      <c r="A27" s="7" t="s">
        <v>340</v>
      </c>
      <c r="B27" s="128">
        <v>1</v>
      </c>
      <c r="C27" s="128">
        <v>2</v>
      </c>
      <c r="D27" s="128">
        <v>6</v>
      </c>
      <c r="E27" s="128">
        <v>9</v>
      </c>
    </row>
    <row r="28" spans="1:5" x14ac:dyDescent="0.25">
      <c r="A28" s="7" t="s">
        <v>78</v>
      </c>
      <c r="B28" s="128">
        <v>1</v>
      </c>
      <c r="C28" s="128"/>
      <c r="D28" s="128"/>
      <c r="E28" s="128">
        <v>1</v>
      </c>
    </row>
    <row r="29" spans="1:5" x14ac:dyDescent="0.25">
      <c r="A29" s="7" t="s">
        <v>313</v>
      </c>
      <c r="B29" s="128">
        <v>3</v>
      </c>
      <c r="C29" s="128">
        <v>2</v>
      </c>
      <c r="D29" s="128">
        <v>5</v>
      </c>
      <c r="E29" s="128">
        <v>10</v>
      </c>
    </row>
    <row r="30" spans="1:5" x14ac:dyDescent="0.25">
      <c r="A30" s="7" t="s">
        <v>334</v>
      </c>
      <c r="B30" s="128">
        <v>1</v>
      </c>
      <c r="C30" s="128">
        <v>2</v>
      </c>
      <c r="D30" s="128"/>
      <c r="E30" s="128">
        <v>3</v>
      </c>
    </row>
    <row r="31" spans="1:5" x14ac:dyDescent="0.25">
      <c r="A31" s="7" t="s">
        <v>732</v>
      </c>
      <c r="B31" s="128"/>
      <c r="C31" s="128">
        <v>2</v>
      </c>
      <c r="D31" s="128">
        <v>7</v>
      </c>
      <c r="E31" s="128">
        <v>9</v>
      </c>
    </row>
    <row r="32" spans="1:5" x14ac:dyDescent="0.25">
      <c r="A32" s="7" t="s">
        <v>842</v>
      </c>
      <c r="B32" s="128"/>
      <c r="C32" s="128"/>
      <c r="D32" s="128">
        <v>2</v>
      </c>
      <c r="E32" s="128">
        <v>2</v>
      </c>
    </row>
    <row r="33" spans="1:5" x14ac:dyDescent="0.25">
      <c r="A33" s="7" t="s">
        <v>983</v>
      </c>
      <c r="B33" s="128"/>
      <c r="C33" s="128"/>
      <c r="D33" s="128">
        <v>1</v>
      </c>
      <c r="E33" s="128">
        <v>1</v>
      </c>
    </row>
    <row r="34" spans="1:5" x14ac:dyDescent="0.25">
      <c r="A34" s="7" t="s">
        <v>215</v>
      </c>
      <c r="B34" s="128">
        <v>1</v>
      </c>
      <c r="C34" s="128"/>
      <c r="D34" s="128"/>
      <c r="E34" s="128">
        <v>1</v>
      </c>
    </row>
    <row r="35" spans="1:5" x14ac:dyDescent="0.25">
      <c r="A35" s="7" t="s">
        <v>259</v>
      </c>
      <c r="B35" s="128">
        <v>1</v>
      </c>
      <c r="C35" s="128"/>
      <c r="D35" s="128"/>
      <c r="E35" s="128">
        <v>1</v>
      </c>
    </row>
    <row r="36" spans="1:5" x14ac:dyDescent="0.25">
      <c r="A36" s="7" t="s">
        <v>415</v>
      </c>
      <c r="B36" s="128">
        <v>59</v>
      </c>
      <c r="C36" s="128">
        <v>37</v>
      </c>
      <c r="D36" s="128">
        <v>72</v>
      </c>
      <c r="E36" s="128">
        <v>168</v>
      </c>
    </row>
    <row r="42" spans="1:5" x14ac:dyDescent="0.25">
      <c r="A42" s="6" t="s">
        <v>5</v>
      </c>
      <c r="B42" t="s">
        <v>417</v>
      </c>
    </row>
    <row r="44" spans="1:5" x14ac:dyDescent="0.25">
      <c r="A44" s="6" t="s">
        <v>413</v>
      </c>
      <c r="B44" s="6" t="s">
        <v>416</v>
      </c>
    </row>
    <row r="45" spans="1:5" x14ac:dyDescent="0.25">
      <c r="A45" s="6" t="s">
        <v>414</v>
      </c>
      <c r="B45" t="s">
        <v>57</v>
      </c>
      <c r="C45" t="s">
        <v>127</v>
      </c>
      <c r="D45" t="s">
        <v>772</v>
      </c>
      <c r="E45" t="s">
        <v>415</v>
      </c>
    </row>
    <row r="46" spans="1:5" x14ac:dyDescent="0.25">
      <c r="A46" s="7" t="s">
        <v>55</v>
      </c>
      <c r="B46" s="128">
        <v>11</v>
      </c>
      <c r="C46" s="128">
        <v>6</v>
      </c>
      <c r="D46" s="128">
        <v>10</v>
      </c>
      <c r="E46" s="128">
        <v>27</v>
      </c>
    </row>
    <row r="47" spans="1:5" x14ac:dyDescent="0.25">
      <c r="A47" s="7" t="s">
        <v>409</v>
      </c>
      <c r="B47" s="128">
        <v>14</v>
      </c>
      <c r="C47" s="128">
        <v>5</v>
      </c>
      <c r="D47" s="128"/>
      <c r="E47" s="128">
        <v>19</v>
      </c>
    </row>
    <row r="48" spans="1:5" x14ac:dyDescent="0.25">
      <c r="A48" s="7" t="s">
        <v>344</v>
      </c>
      <c r="B48" s="128">
        <v>12</v>
      </c>
      <c r="C48" s="128">
        <v>9</v>
      </c>
      <c r="D48" s="128"/>
      <c r="E48" s="128">
        <v>21</v>
      </c>
    </row>
    <row r="49" spans="1:5" x14ac:dyDescent="0.25">
      <c r="A49" s="7" t="s">
        <v>221</v>
      </c>
      <c r="B49" s="128">
        <v>12</v>
      </c>
      <c r="C49" s="128">
        <v>16</v>
      </c>
      <c r="D49" s="128"/>
      <c r="E49" s="128">
        <v>28</v>
      </c>
    </row>
    <row r="50" spans="1:5" x14ac:dyDescent="0.25">
      <c r="A50" s="7" t="s">
        <v>345</v>
      </c>
      <c r="B50" s="128">
        <v>10</v>
      </c>
      <c r="C50" s="128">
        <v>1</v>
      </c>
      <c r="D50" s="128"/>
      <c r="E50" s="128">
        <v>11</v>
      </c>
    </row>
    <row r="51" spans="1:5" x14ac:dyDescent="0.25">
      <c r="A51" s="7" t="s">
        <v>415</v>
      </c>
      <c r="B51" s="128">
        <v>59</v>
      </c>
      <c r="C51" s="128">
        <v>37</v>
      </c>
      <c r="D51" s="128">
        <v>10</v>
      </c>
      <c r="E51" s="128">
        <v>106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69"/>
  <sheetViews>
    <sheetView view="pageBreakPreview" topLeftCell="A22" zoomScale="70" zoomScaleNormal="80" zoomScaleSheetLayoutView="70" workbookViewId="0">
      <selection activeCell="C47" sqref="C47"/>
    </sheetView>
  </sheetViews>
  <sheetFormatPr baseColWidth="10" defaultColWidth="30" defaultRowHeight="15" customHeight="1" x14ac:dyDescent="0.25"/>
  <cols>
    <col min="1" max="1" width="64.28515625" style="129" customWidth="1"/>
    <col min="2" max="4" width="30" style="129" customWidth="1"/>
    <col min="5" max="5" width="41.28515625" style="129" customWidth="1"/>
    <col min="6" max="9" width="30" style="129" customWidth="1"/>
    <col min="10" max="10" width="34.85546875" style="129" bestFit="1" customWidth="1"/>
    <col min="11" max="11" width="56.85546875" style="129" customWidth="1"/>
    <col min="12" max="12" width="59.42578125" style="129" customWidth="1"/>
    <col min="13" max="13" width="255.7109375" style="129" bestFit="1" customWidth="1"/>
    <col min="14" max="14" width="67.5703125" style="130" bestFit="1" customWidth="1"/>
    <col min="15" max="15" width="179.28515625" style="130" customWidth="1"/>
    <col min="16" max="16" width="30" style="129" customWidth="1"/>
    <col min="17" max="17" width="36.7109375" style="129" customWidth="1"/>
    <col min="18" max="18" width="30" style="129" customWidth="1"/>
    <col min="19" max="19" width="43" style="129" customWidth="1"/>
    <col min="20" max="22" width="30" style="129" customWidth="1"/>
    <col min="23" max="23" width="30" style="131" customWidth="1"/>
    <col min="24" max="25" width="30" style="129" customWidth="1"/>
    <col min="26" max="26" width="52.42578125" style="129" customWidth="1"/>
    <col min="27" max="28" width="30" style="129" customWidth="1"/>
    <col min="29" max="29" width="45.7109375" style="129" customWidth="1"/>
    <col min="30" max="30" width="46" style="129" customWidth="1"/>
    <col min="31" max="35" width="30" style="129" customWidth="1"/>
    <col min="36" max="36" width="41.85546875" style="129" customWidth="1"/>
    <col min="37" max="37" width="30" style="129" customWidth="1"/>
    <col min="38" max="38" width="30" style="131" customWidth="1"/>
    <col min="39" max="39" width="30" style="130" customWidth="1"/>
    <col min="40" max="42" width="30" style="129" customWidth="1"/>
    <col min="43" max="43" width="30" style="132" customWidth="1"/>
    <col min="44" max="44" width="30" style="129" customWidth="1"/>
    <col min="45" max="45" width="30" style="131" customWidth="1"/>
    <col min="46" max="46" width="30" style="129" customWidth="1"/>
    <col min="47" max="48" width="30" style="131" customWidth="1"/>
    <col min="49" max="51" width="30" style="129" customWidth="1"/>
    <col min="52" max="52" width="30" style="130" customWidth="1"/>
    <col min="53" max="53" width="30" style="131" customWidth="1"/>
    <col min="54" max="56" width="30" style="129" customWidth="1"/>
    <col min="57" max="57" width="30" style="131" customWidth="1"/>
    <col min="58" max="58" width="30" style="129" customWidth="1"/>
    <col min="59" max="59" width="30" style="131" customWidth="1"/>
    <col min="60" max="60" width="30" style="130" customWidth="1"/>
    <col min="61" max="61" width="30" style="129" customWidth="1"/>
    <col min="62" max="62" width="30" style="131" customWidth="1"/>
    <col min="63" max="63" width="30" style="131"/>
    <col min="64" max="65" width="30" style="129"/>
    <col min="66" max="66" width="30" style="131"/>
    <col min="67" max="67" width="30" style="129"/>
    <col min="68" max="68" width="30" style="130"/>
    <col min="69" max="69" width="30" style="131"/>
    <col min="70" max="70" width="30" style="129"/>
    <col min="71" max="71" width="20.85546875" style="131" customWidth="1"/>
    <col min="72" max="74" width="30" style="129"/>
    <col min="75" max="16384" width="30" style="134"/>
  </cols>
  <sheetData>
    <row r="1" spans="1:74" s="135" customFormat="1" ht="27" customHeight="1" x14ac:dyDescent="0.25">
      <c r="A1" s="33" t="s">
        <v>457</v>
      </c>
      <c r="B1" s="33" t="s">
        <v>458</v>
      </c>
      <c r="C1" s="11" t="s">
        <v>0</v>
      </c>
      <c r="D1" s="12" t="s">
        <v>1</v>
      </c>
      <c r="E1" s="12" t="s">
        <v>418</v>
      </c>
      <c r="F1" s="12" t="s">
        <v>2</v>
      </c>
      <c r="G1" s="12" t="s">
        <v>3</v>
      </c>
      <c r="H1" s="12" t="s">
        <v>4</v>
      </c>
      <c r="I1" s="12" t="s">
        <v>5</v>
      </c>
      <c r="J1" s="12" t="s">
        <v>6</v>
      </c>
      <c r="K1" s="12" t="s">
        <v>7</v>
      </c>
      <c r="L1" s="12" t="s">
        <v>1175</v>
      </c>
      <c r="M1" s="12" t="s">
        <v>8</v>
      </c>
      <c r="N1" s="12" t="s">
        <v>9</v>
      </c>
      <c r="O1" s="12" t="s">
        <v>10</v>
      </c>
      <c r="P1" s="13" t="s">
        <v>11</v>
      </c>
      <c r="Q1" s="13" t="s">
        <v>12</v>
      </c>
      <c r="R1" s="12" t="s">
        <v>13</v>
      </c>
      <c r="S1" s="12" t="s">
        <v>14</v>
      </c>
      <c r="T1" s="12" t="s">
        <v>15</v>
      </c>
      <c r="U1" s="12" t="s">
        <v>16</v>
      </c>
      <c r="V1" s="12" t="s">
        <v>17</v>
      </c>
      <c r="W1" s="12" t="s">
        <v>18</v>
      </c>
      <c r="X1" s="12" t="s">
        <v>411</v>
      </c>
      <c r="Y1" s="14" t="s">
        <v>19</v>
      </c>
      <c r="Z1" s="12" t="s">
        <v>20</v>
      </c>
      <c r="AA1" s="12" t="s">
        <v>21</v>
      </c>
      <c r="AB1" s="12" t="s">
        <v>22</v>
      </c>
      <c r="AC1" s="12" t="s">
        <v>462</v>
      </c>
      <c r="AD1" s="12" t="s">
        <v>23</v>
      </c>
      <c r="AE1" s="12" t="s">
        <v>24</v>
      </c>
      <c r="AF1" s="12" t="s">
        <v>25</v>
      </c>
      <c r="AG1" s="10" t="s">
        <v>486</v>
      </c>
      <c r="AH1" s="10" t="s">
        <v>451</v>
      </c>
      <c r="AI1" s="10" t="s">
        <v>461</v>
      </c>
      <c r="AJ1" s="10" t="s">
        <v>463</v>
      </c>
      <c r="AK1" s="10" t="s">
        <v>450</v>
      </c>
      <c r="AL1" s="10" t="s">
        <v>449</v>
      </c>
      <c r="AM1" s="12" t="s">
        <v>26</v>
      </c>
      <c r="AN1" s="14" t="s">
        <v>27</v>
      </c>
      <c r="AO1" s="13" t="s">
        <v>72</v>
      </c>
      <c r="AP1" s="12" t="s">
        <v>28</v>
      </c>
      <c r="AQ1" s="12" t="s">
        <v>29</v>
      </c>
      <c r="AR1" s="12" t="s">
        <v>73</v>
      </c>
      <c r="AS1" s="15" t="s">
        <v>30</v>
      </c>
      <c r="AT1" s="12" t="s">
        <v>31</v>
      </c>
      <c r="AU1" s="14" t="s">
        <v>32</v>
      </c>
      <c r="AV1" s="12" t="s">
        <v>33</v>
      </c>
      <c r="AW1" s="16" t="s">
        <v>34</v>
      </c>
      <c r="AX1" s="16" t="s">
        <v>35</v>
      </c>
      <c r="AY1" s="12" t="s">
        <v>36</v>
      </c>
      <c r="AZ1" s="12" t="s">
        <v>37</v>
      </c>
      <c r="BA1" s="12" t="s">
        <v>38</v>
      </c>
      <c r="BB1" s="13" t="s">
        <v>39</v>
      </c>
      <c r="BC1" s="14" t="s">
        <v>40</v>
      </c>
      <c r="BD1" s="12" t="s">
        <v>41</v>
      </c>
      <c r="BE1" s="12" t="s">
        <v>453</v>
      </c>
      <c r="BF1" s="12" t="s">
        <v>452</v>
      </c>
      <c r="BG1" s="14" t="s">
        <v>42</v>
      </c>
      <c r="BH1" s="12" t="s">
        <v>43</v>
      </c>
      <c r="BI1" s="14" t="s">
        <v>44</v>
      </c>
      <c r="BJ1" s="13" t="s">
        <v>45</v>
      </c>
      <c r="BK1" s="12" t="s">
        <v>46</v>
      </c>
      <c r="BL1" s="14" t="s">
        <v>47</v>
      </c>
      <c r="BM1" s="14" t="s">
        <v>48</v>
      </c>
      <c r="BN1" s="12" t="s">
        <v>49</v>
      </c>
      <c r="BO1" s="12" t="s">
        <v>455</v>
      </c>
      <c r="BP1" s="14" t="s">
        <v>456</v>
      </c>
      <c r="BQ1" s="12" t="s">
        <v>50</v>
      </c>
      <c r="BR1" s="13" t="s">
        <v>412</v>
      </c>
      <c r="BS1" s="14" t="s">
        <v>454</v>
      </c>
      <c r="BT1" s="12" t="s">
        <v>51</v>
      </c>
      <c r="BU1" s="14" t="s">
        <v>52</v>
      </c>
      <c r="BV1" s="17" t="s">
        <v>53</v>
      </c>
    </row>
    <row r="2" spans="1:74" ht="15" customHeight="1" x14ac:dyDescent="0.25">
      <c r="A2" s="32" t="s">
        <v>459</v>
      </c>
      <c r="B2" s="4" t="s">
        <v>460</v>
      </c>
      <c r="C2" s="18" t="s">
        <v>54</v>
      </c>
      <c r="D2" s="3">
        <v>166</v>
      </c>
      <c r="E2" s="3" t="s">
        <v>55</v>
      </c>
      <c r="F2" s="3" t="s">
        <v>56</v>
      </c>
      <c r="G2" s="3" t="s">
        <v>58</v>
      </c>
      <c r="H2" s="3" t="s">
        <v>57</v>
      </c>
      <c r="I2" s="19">
        <v>44939</v>
      </c>
      <c r="J2" s="3" t="s">
        <v>59</v>
      </c>
      <c r="K2" s="3" t="s">
        <v>60</v>
      </c>
      <c r="L2" s="3" t="s">
        <v>61</v>
      </c>
      <c r="M2" s="3" t="s">
        <v>79</v>
      </c>
      <c r="N2" s="3">
        <v>80111600</v>
      </c>
      <c r="O2" s="3" t="s">
        <v>62</v>
      </c>
      <c r="P2" s="20">
        <v>69000000</v>
      </c>
      <c r="Q2" s="20">
        <v>69000000</v>
      </c>
      <c r="R2" s="3">
        <v>11723</v>
      </c>
      <c r="S2" s="3" t="s">
        <v>63</v>
      </c>
      <c r="T2" s="3" t="s">
        <v>64</v>
      </c>
      <c r="U2" s="3" t="s">
        <v>65</v>
      </c>
      <c r="V2" s="3"/>
      <c r="W2" s="3" t="s">
        <v>70</v>
      </c>
      <c r="X2" s="3" t="s">
        <v>57</v>
      </c>
      <c r="Y2" s="19">
        <v>44942</v>
      </c>
      <c r="Z2" s="3" t="s">
        <v>67</v>
      </c>
      <c r="AA2" s="3"/>
      <c r="AB2" s="3" t="s">
        <v>68</v>
      </c>
      <c r="AC2" s="3" t="s">
        <v>69</v>
      </c>
      <c r="AD2" s="3" t="s">
        <v>71</v>
      </c>
      <c r="AE2" s="3">
        <v>1020779282</v>
      </c>
      <c r="AF2" s="3"/>
      <c r="AG2" s="3"/>
      <c r="AH2" s="3"/>
      <c r="AI2" s="3"/>
      <c r="AJ2" s="3"/>
      <c r="AK2" s="21">
        <v>34779</v>
      </c>
      <c r="AL2" s="22">
        <f ca="1">+YEAR(TODAY())-YEAR(Tabla1[[#This Row],[FECHA DE NACIMIENTO]])</f>
        <v>28</v>
      </c>
      <c r="AM2" s="3">
        <v>15223</v>
      </c>
      <c r="AN2" s="19">
        <v>44942</v>
      </c>
      <c r="AO2" s="20">
        <v>69000000</v>
      </c>
      <c r="AP2" s="3"/>
      <c r="AQ2" s="3"/>
      <c r="AR2" s="3"/>
      <c r="AS2" s="23">
        <v>69000000</v>
      </c>
      <c r="AT2" s="3" t="s">
        <v>75</v>
      </c>
      <c r="AU2" s="19">
        <v>44942</v>
      </c>
      <c r="AV2" s="24" t="s">
        <v>74</v>
      </c>
      <c r="AW2" s="19">
        <v>44942</v>
      </c>
      <c r="AX2" s="19">
        <v>45290</v>
      </c>
      <c r="AY2" s="18">
        <f t="shared" ref="AY2:AY12" si="0">(AX2-AW2)</f>
        <v>348</v>
      </c>
      <c r="AZ2" s="3" t="s">
        <v>206</v>
      </c>
      <c r="BA2" s="3">
        <v>19462757</v>
      </c>
      <c r="BB2" s="20"/>
      <c r="BC2" s="21"/>
      <c r="BD2" s="3"/>
      <c r="BE2" s="3"/>
      <c r="BF2" s="3"/>
      <c r="BG2" s="21"/>
      <c r="BH2" s="3"/>
      <c r="BI2" s="21"/>
      <c r="BJ2" s="20">
        <f>(Tabla1[[#This Row],[VALOR TOTAL CONTRATO + VF]]+Tabla1[[#This Row],[ADICION 1 ]]+Tabla1[[#This Row],[ADICION 2]]-Tabla1[[#This Row],[LIBERACION]])</f>
        <v>69000000</v>
      </c>
      <c r="BK2" s="3"/>
      <c r="BL2" s="21"/>
      <c r="BM2" s="21"/>
      <c r="BN2" s="3"/>
      <c r="BO2" s="3"/>
      <c r="BP2" s="21"/>
      <c r="BQ2" s="3"/>
      <c r="BR2" s="20"/>
      <c r="BS2" s="21"/>
      <c r="BT2" s="3">
        <f t="shared" ref="BT2:BT43" si="1">SUM(AY2+BK2+BN2+BQ2)</f>
        <v>348</v>
      </c>
      <c r="BU2" s="21"/>
      <c r="BV2" s="24"/>
    </row>
    <row r="3" spans="1:74" ht="15" customHeight="1" x14ac:dyDescent="0.25">
      <c r="A3" s="32" t="s">
        <v>459</v>
      </c>
      <c r="B3" s="4" t="s">
        <v>460</v>
      </c>
      <c r="C3" s="18" t="s">
        <v>54</v>
      </c>
      <c r="D3" s="3">
        <v>230</v>
      </c>
      <c r="E3" s="3" t="s">
        <v>55</v>
      </c>
      <c r="F3" s="3" t="s">
        <v>76</v>
      </c>
      <c r="G3" s="3" t="s">
        <v>77</v>
      </c>
      <c r="H3" s="3" t="s">
        <v>57</v>
      </c>
      <c r="I3" s="19">
        <v>44945</v>
      </c>
      <c r="J3" s="3" t="s">
        <v>59</v>
      </c>
      <c r="K3" s="3" t="s">
        <v>60</v>
      </c>
      <c r="L3" s="3" t="s">
        <v>78</v>
      </c>
      <c r="M3" s="3" t="s">
        <v>80</v>
      </c>
      <c r="N3" s="3">
        <v>80161504</v>
      </c>
      <c r="O3" s="3" t="s">
        <v>62</v>
      </c>
      <c r="P3" s="20">
        <v>85500000</v>
      </c>
      <c r="Q3" s="20">
        <v>85500000</v>
      </c>
      <c r="R3" s="3">
        <v>14323</v>
      </c>
      <c r="S3" s="3" t="s">
        <v>63</v>
      </c>
      <c r="T3" s="3" t="s">
        <v>64</v>
      </c>
      <c r="U3" s="3" t="s">
        <v>65</v>
      </c>
      <c r="V3" s="3"/>
      <c r="W3" s="3" t="s">
        <v>81</v>
      </c>
      <c r="X3" s="3" t="s">
        <v>57</v>
      </c>
      <c r="Y3" s="19">
        <v>44945</v>
      </c>
      <c r="Z3" s="3" t="s">
        <v>67</v>
      </c>
      <c r="AA3" s="3"/>
      <c r="AB3" s="3" t="s">
        <v>68</v>
      </c>
      <c r="AC3" s="3" t="s">
        <v>69</v>
      </c>
      <c r="AD3" s="3" t="s">
        <v>82</v>
      </c>
      <c r="AE3" s="3">
        <v>42149816</v>
      </c>
      <c r="AF3" s="3"/>
      <c r="AG3" s="3"/>
      <c r="AH3" s="3"/>
      <c r="AI3" s="3"/>
      <c r="AJ3" s="3"/>
      <c r="AK3" s="3"/>
      <c r="AL3" s="22">
        <f ca="1">+YEAR(TODAY())-YEAR(Tabla1[[#This Row],[FECHA DE NACIMIENTO]])</f>
        <v>123</v>
      </c>
      <c r="AM3" s="3">
        <v>21523</v>
      </c>
      <c r="AN3" s="19">
        <v>44946</v>
      </c>
      <c r="AO3" s="20">
        <v>85500000</v>
      </c>
      <c r="AP3" s="3"/>
      <c r="AQ3" s="3"/>
      <c r="AR3" s="3"/>
      <c r="AS3" s="20">
        <v>85500000</v>
      </c>
      <c r="AT3" s="3" t="s">
        <v>75</v>
      </c>
      <c r="AU3" s="19">
        <v>44945</v>
      </c>
      <c r="AV3" s="24" t="s">
        <v>74</v>
      </c>
      <c r="AW3" s="19">
        <v>44946</v>
      </c>
      <c r="AX3" s="19">
        <v>45230</v>
      </c>
      <c r="AY3" s="18">
        <f t="shared" si="0"/>
        <v>284</v>
      </c>
      <c r="AZ3" s="3" t="s">
        <v>83</v>
      </c>
      <c r="BA3" s="3">
        <v>51712658</v>
      </c>
      <c r="BB3" s="20"/>
      <c r="BC3" s="21"/>
      <c r="BD3" s="3"/>
      <c r="BE3" s="3"/>
      <c r="BF3" s="3"/>
      <c r="BG3" s="21"/>
      <c r="BH3" s="3"/>
      <c r="BI3" s="21"/>
      <c r="BJ3" s="20">
        <f>(Tabla1[[#This Row],[VALOR TOTAL CONTRATO + VF]]+Tabla1[[#This Row],[ADICION 1 ]]+Tabla1[[#This Row],[ADICION 2]]-Tabla1[[#This Row],[LIBERACION]])</f>
        <v>85500000</v>
      </c>
      <c r="BK3" s="3"/>
      <c r="BL3" s="21"/>
      <c r="BM3" s="21"/>
      <c r="BN3" s="3"/>
      <c r="BO3" s="3"/>
      <c r="BP3" s="21"/>
      <c r="BQ3" s="3"/>
      <c r="BR3" s="20"/>
      <c r="BS3" s="21"/>
      <c r="BT3" s="3">
        <f t="shared" si="1"/>
        <v>284</v>
      </c>
      <c r="BU3" s="21"/>
      <c r="BV3" s="24"/>
    </row>
    <row r="4" spans="1:74" ht="15" customHeight="1" x14ac:dyDescent="0.25">
      <c r="A4" s="32" t="s">
        <v>459</v>
      </c>
      <c r="B4" s="4" t="s">
        <v>460</v>
      </c>
      <c r="C4" s="18" t="s">
        <v>54</v>
      </c>
      <c r="D4" s="3">
        <v>53</v>
      </c>
      <c r="E4" s="3" t="s">
        <v>55</v>
      </c>
      <c r="F4" s="3" t="s">
        <v>84</v>
      </c>
      <c r="G4" s="3" t="s">
        <v>85</v>
      </c>
      <c r="H4" s="3" t="s">
        <v>57</v>
      </c>
      <c r="I4" s="19">
        <v>44944</v>
      </c>
      <c r="J4" s="3" t="s">
        <v>59</v>
      </c>
      <c r="K4" s="3" t="s">
        <v>60</v>
      </c>
      <c r="L4" s="3" t="s">
        <v>86</v>
      </c>
      <c r="M4" s="3" t="s">
        <v>87</v>
      </c>
      <c r="N4" s="3">
        <v>81111500</v>
      </c>
      <c r="O4" s="3" t="s">
        <v>88</v>
      </c>
      <c r="P4" s="20">
        <v>57500000</v>
      </c>
      <c r="Q4" s="20">
        <v>57500000</v>
      </c>
      <c r="R4" s="3">
        <v>10923</v>
      </c>
      <c r="S4" s="3" t="s">
        <v>89</v>
      </c>
      <c r="T4" s="3" t="s">
        <v>64</v>
      </c>
      <c r="U4" s="3" t="s">
        <v>65</v>
      </c>
      <c r="V4" s="3"/>
      <c r="W4" s="3" t="s">
        <v>90</v>
      </c>
      <c r="X4" s="3" t="s">
        <v>57</v>
      </c>
      <c r="Y4" s="19">
        <v>44946</v>
      </c>
      <c r="Z4" s="3" t="s">
        <v>67</v>
      </c>
      <c r="AA4" s="3"/>
      <c r="AB4" s="3" t="s">
        <v>68</v>
      </c>
      <c r="AC4" s="3" t="s">
        <v>69</v>
      </c>
      <c r="AD4" s="3" t="s">
        <v>91</v>
      </c>
      <c r="AE4" s="3">
        <v>53075439</v>
      </c>
      <c r="AF4" s="3"/>
      <c r="AG4" s="3"/>
      <c r="AH4" s="3"/>
      <c r="AI4" s="3"/>
      <c r="AJ4" s="3"/>
      <c r="AK4" s="3"/>
      <c r="AL4" s="22">
        <f ca="1">+YEAR(TODAY())-YEAR(Tabla1[[#This Row],[FECHA DE NACIMIENTO]])</f>
        <v>123</v>
      </c>
      <c r="AM4" s="3">
        <v>21323</v>
      </c>
      <c r="AN4" s="19">
        <v>44946</v>
      </c>
      <c r="AO4" s="20">
        <v>57500000</v>
      </c>
      <c r="AP4" s="3"/>
      <c r="AQ4" s="3"/>
      <c r="AR4" s="3"/>
      <c r="AS4" s="23">
        <v>57500000</v>
      </c>
      <c r="AT4" s="3" t="s">
        <v>75</v>
      </c>
      <c r="AU4" s="19">
        <v>44946</v>
      </c>
      <c r="AV4" s="24" t="s">
        <v>74</v>
      </c>
      <c r="AW4" s="19">
        <v>44949</v>
      </c>
      <c r="AX4" s="19">
        <v>45291</v>
      </c>
      <c r="AY4" s="18">
        <f t="shared" si="0"/>
        <v>342</v>
      </c>
      <c r="AZ4" s="3" t="s">
        <v>92</v>
      </c>
      <c r="BA4" s="3">
        <v>19498970</v>
      </c>
      <c r="BB4" s="20"/>
      <c r="BC4" s="21"/>
      <c r="BD4" s="3"/>
      <c r="BE4" s="3"/>
      <c r="BF4" s="3"/>
      <c r="BG4" s="21"/>
      <c r="BH4" s="3"/>
      <c r="BI4" s="21"/>
      <c r="BJ4" s="20">
        <f>(Tabla1[[#This Row],[VALOR TOTAL CONTRATO + VF]]+Tabla1[[#This Row],[ADICION 1 ]]+Tabla1[[#This Row],[ADICION 2]]-Tabla1[[#This Row],[LIBERACION]])</f>
        <v>57500000</v>
      </c>
      <c r="BK4" s="3"/>
      <c r="BL4" s="21"/>
      <c r="BM4" s="21"/>
      <c r="BN4" s="3"/>
      <c r="BO4" s="3"/>
      <c r="BP4" s="21"/>
      <c r="BQ4" s="3"/>
      <c r="BR4" s="20"/>
      <c r="BS4" s="21"/>
      <c r="BT4" s="3">
        <f t="shared" si="1"/>
        <v>342</v>
      </c>
      <c r="BU4" s="21"/>
      <c r="BV4" s="24"/>
    </row>
    <row r="5" spans="1:74" ht="15" customHeight="1" x14ac:dyDescent="0.25">
      <c r="A5" s="32" t="s">
        <v>459</v>
      </c>
      <c r="B5" s="4" t="s">
        <v>460</v>
      </c>
      <c r="C5" s="18" t="s">
        <v>54</v>
      </c>
      <c r="D5" s="3">
        <v>52</v>
      </c>
      <c r="E5" s="3" t="s">
        <v>55</v>
      </c>
      <c r="F5" s="3" t="s">
        <v>93</v>
      </c>
      <c r="G5" s="3" t="s">
        <v>94</v>
      </c>
      <c r="H5" s="3" t="s">
        <v>57</v>
      </c>
      <c r="I5" s="19">
        <v>44946</v>
      </c>
      <c r="J5" s="3" t="s">
        <v>59</v>
      </c>
      <c r="K5" s="3" t="s">
        <v>60</v>
      </c>
      <c r="L5" s="3" t="s">
        <v>86</v>
      </c>
      <c r="M5" s="3" t="s">
        <v>95</v>
      </c>
      <c r="N5" s="3">
        <v>81111500</v>
      </c>
      <c r="O5" s="3" t="s">
        <v>88</v>
      </c>
      <c r="P5" s="20">
        <v>92000000</v>
      </c>
      <c r="Q5" s="20">
        <v>92000000</v>
      </c>
      <c r="R5" s="3">
        <v>11023</v>
      </c>
      <c r="S5" s="3" t="s">
        <v>89</v>
      </c>
      <c r="T5" s="3" t="s">
        <v>64</v>
      </c>
      <c r="U5" s="3" t="s">
        <v>65</v>
      </c>
      <c r="V5" s="3"/>
      <c r="W5" s="3" t="s">
        <v>96</v>
      </c>
      <c r="X5" s="3" t="s">
        <v>57</v>
      </c>
      <c r="Y5" s="19">
        <v>44946</v>
      </c>
      <c r="Z5" s="3" t="s">
        <v>67</v>
      </c>
      <c r="AA5" s="3"/>
      <c r="AB5" s="3" t="s">
        <v>68</v>
      </c>
      <c r="AC5" s="3" t="s">
        <v>69</v>
      </c>
      <c r="AD5" s="3" t="s">
        <v>97</v>
      </c>
      <c r="AE5" s="3">
        <v>80798819</v>
      </c>
      <c r="AF5" s="3"/>
      <c r="AG5" s="3"/>
      <c r="AH5" s="3"/>
      <c r="AI5" s="3"/>
      <c r="AJ5" s="3"/>
      <c r="AK5" s="3"/>
      <c r="AL5" s="22">
        <f ca="1">+YEAR(TODAY())-YEAR(Tabla1[[#This Row],[FECHA DE NACIMIENTO]])</f>
        <v>123</v>
      </c>
      <c r="AM5" s="3">
        <v>22023</v>
      </c>
      <c r="AN5" s="19">
        <v>44949</v>
      </c>
      <c r="AO5" s="20">
        <v>92000000</v>
      </c>
      <c r="AP5" s="3"/>
      <c r="AQ5" s="3"/>
      <c r="AR5" s="3"/>
      <c r="AS5" s="20">
        <v>92000000</v>
      </c>
      <c r="AT5" s="3" t="s">
        <v>75</v>
      </c>
      <c r="AU5" s="19">
        <v>44946</v>
      </c>
      <c r="AV5" s="24" t="s">
        <v>74</v>
      </c>
      <c r="AW5" s="19">
        <v>44949</v>
      </c>
      <c r="AX5" s="19">
        <v>45291</v>
      </c>
      <c r="AY5" s="18">
        <f t="shared" si="0"/>
        <v>342</v>
      </c>
      <c r="AZ5" s="3" t="s">
        <v>92</v>
      </c>
      <c r="BA5" s="3">
        <v>19498970</v>
      </c>
      <c r="BB5" s="20"/>
      <c r="BC5" s="21"/>
      <c r="BD5" s="3"/>
      <c r="BE5" s="3"/>
      <c r="BF5" s="3"/>
      <c r="BG5" s="21"/>
      <c r="BH5" s="3"/>
      <c r="BI5" s="21"/>
      <c r="BJ5" s="20">
        <f>(Tabla1[[#This Row],[VALOR TOTAL CONTRATO + VF]]+Tabla1[[#This Row],[ADICION 1 ]]+Tabla1[[#This Row],[ADICION 2]]-Tabla1[[#This Row],[LIBERACION]])</f>
        <v>92000000</v>
      </c>
      <c r="BK5" s="3"/>
      <c r="BL5" s="21"/>
      <c r="BM5" s="21"/>
      <c r="BN5" s="3"/>
      <c r="BO5" s="3"/>
      <c r="BP5" s="21"/>
      <c r="BQ5" s="3"/>
      <c r="BR5" s="20"/>
      <c r="BS5" s="21"/>
      <c r="BT5" s="3">
        <f t="shared" si="1"/>
        <v>342</v>
      </c>
      <c r="BU5" s="21"/>
      <c r="BV5" s="24"/>
    </row>
    <row r="6" spans="1:74" ht="15" customHeight="1" x14ac:dyDescent="0.25">
      <c r="A6" s="32" t="s">
        <v>459</v>
      </c>
      <c r="B6" s="4" t="s">
        <v>460</v>
      </c>
      <c r="C6" s="18" t="s">
        <v>54</v>
      </c>
      <c r="D6" s="3">
        <v>1</v>
      </c>
      <c r="E6" s="3" t="s">
        <v>55</v>
      </c>
      <c r="F6" s="3" t="s">
        <v>98</v>
      </c>
      <c r="G6" s="3" t="s">
        <v>102</v>
      </c>
      <c r="H6" s="3" t="s">
        <v>57</v>
      </c>
      <c r="I6" s="19">
        <v>44939</v>
      </c>
      <c r="J6" s="3" t="s">
        <v>59</v>
      </c>
      <c r="K6" s="3" t="s">
        <v>60</v>
      </c>
      <c r="L6" s="3" t="s">
        <v>99</v>
      </c>
      <c r="M6" s="3" t="s">
        <v>100</v>
      </c>
      <c r="N6" s="3">
        <v>80161504</v>
      </c>
      <c r="O6" s="3" t="s">
        <v>62</v>
      </c>
      <c r="P6" s="20">
        <v>86250000</v>
      </c>
      <c r="Q6" s="20">
        <v>86250000</v>
      </c>
      <c r="R6" s="3">
        <v>13923</v>
      </c>
      <c r="S6" s="3" t="s">
        <v>63</v>
      </c>
      <c r="T6" s="3" t="s">
        <v>64</v>
      </c>
      <c r="U6" s="3" t="s">
        <v>65</v>
      </c>
      <c r="V6" s="3"/>
      <c r="W6" s="3" t="s">
        <v>66</v>
      </c>
      <c r="X6" s="3" t="s">
        <v>57</v>
      </c>
      <c r="Y6" s="19">
        <v>44939</v>
      </c>
      <c r="Z6" s="3" t="s">
        <v>67</v>
      </c>
      <c r="AA6" s="3"/>
      <c r="AB6" s="3" t="s">
        <v>68</v>
      </c>
      <c r="AC6" s="3" t="s">
        <v>69</v>
      </c>
      <c r="AD6" s="3" t="s">
        <v>419</v>
      </c>
      <c r="AE6" s="3">
        <v>91517570</v>
      </c>
      <c r="AF6" s="3"/>
      <c r="AG6" s="3"/>
      <c r="AH6" s="3"/>
      <c r="AI6" s="3"/>
      <c r="AJ6" s="3"/>
      <c r="AK6" s="3"/>
      <c r="AL6" s="22">
        <f ca="1">+YEAR(TODAY())-YEAR(Tabla1[[#This Row],[FECHA DE NACIMIENTO]])</f>
        <v>123</v>
      </c>
      <c r="AM6" s="3">
        <v>15123</v>
      </c>
      <c r="AN6" s="19">
        <v>44942</v>
      </c>
      <c r="AO6" s="20">
        <v>86250000</v>
      </c>
      <c r="AP6" s="3"/>
      <c r="AQ6" s="3"/>
      <c r="AR6" s="3"/>
      <c r="AS6" s="23">
        <v>86250000</v>
      </c>
      <c r="AT6" s="3" t="s">
        <v>75</v>
      </c>
      <c r="AU6" s="19">
        <v>44942</v>
      </c>
      <c r="AV6" s="24" t="s">
        <v>74</v>
      </c>
      <c r="AW6" s="19">
        <v>44942</v>
      </c>
      <c r="AX6" s="19">
        <v>45291</v>
      </c>
      <c r="AY6" s="18">
        <f t="shared" si="0"/>
        <v>349</v>
      </c>
      <c r="AZ6" s="3" t="s">
        <v>437</v>
      </c>
      <c r="BA6" s="3">
        <v>393757630</v>
      </c>
      <c r="BB6" s="20"/>
      <c r="BC6" s="21"/>
      <c r="BD6" s="3"/>
      <c r="BE6" s="3"/>
      <c r="BF6" s="3"/>
      <c r="BG6" s="21"/>
      <c r="BH6" s="3"/>
      <c r="BI6" s="21"/>
      <c r="BJ6" s="20">
        <f>(Tabla1[[#This Row],[VALOR TOTAL CONTRATO + VF]]+Tabla1[[#This Row],[ADICION 1 ]]+Tabla1[[#This Row],[ADICION 2]]-Tabla1[[#This Row],[LIBERACION]])</f>
        <v>86250000</v>
      </c>
      <c r="BK6" s="3"/>
      <c r="BL6" s="21"/>
      <c r="BM6" s="21"/>
      <c r="BN6" s="3"/>
      <c r="BO6" s="3"/>
      <c r="BP6" s="21"/>
      <c r="BQ6" s="3"/>
      <c r="BR6" s="20"/>
      <c r="BS6" s="21"/>
      <c r="BT6" s="3">
        <f t="shared" si="1"/>
        <v>349</v>
      </c>
      <c r="BU6" s="21"/>
      <c r="BV6" s="24"/>
    </row>
    <row r="7" spans="1:74" ht="15" customHeight="1" x14ac:dyDescent="0.25">
      <c r="A7" s="32" t="s">
        <v>459</v>
      </c>
      <c r="B7" s="4" t="s">
        <v>460</v>
      </c>
      <c r="C7" s="18" t="s">
        <v>54</v>
      </c>
      <c r="D7" s="3">
        <v>56</v>
      </c>
      <c r="E7" s="3" t="s">
        <v>55</v>
      </c>
      <c r="F7" s="3" t="s">
        <v>101</v>
      </c>
      <c r="G7" s="3" t="s">
        <v>103</v>
      </c>
      <c r="H7" s="3" t="s">
        <v>57</v>
      </c>
      <c r="I7" s="19">
        <v>44943</v>
      </c>
      <c r="J7" s="3" t="s">
        <v>59</v>
      </c>
      <c r="K7" s="3" t="s">
        <v>60</v>
      </c>
      <c r="L7" s="3" t="s">
        <v>86</v>
      </c>
      <c r="M7" s="3" t="s">
        <v>104</v>
      </c>
      <c r="N7" s="3">
        <v>81111800</v>
      </c>
      <c r="O7" s="3" t="s">
        <v>88</v>
      </c>
      <c r="P7" s="20">
        <v>115000000</v>
      </c>
      <c r="Q7" s="20">
        <v>115000000</v>
      </c>
      <c r="R7" s="3">
        <v>13123</v>
      </c>
      <c r="S7" s="3" t="s">
        <v>89</v>
      </c>
      <c r="T7" s="3" t="s">
        <v>64</v>
      </c>
      <c r="U7" s="3" t="s">
        <v>65</v>
      </c>
      <c r="V7" s="3"/>
      <c r="W7" s="3" t="s">
        <v>105</v>
      </c>
      <c r="X7" s="3" t="s">
        <v>57</v>
      </c>
      <c r="Y7" s="19">
        <v>44944</v>
      </c>
      <c r="Z7" s="3" t="s">
        <v>67</v>
      </c>
      <c r="AA7" s="3"/>
      <c r="AB7" s="3" t="s">
        <v>68</v>
      </c>
      <c r="AC7" s="3" t="s">
        <v>69</v>
      </c>
      <c r="AD7" s="3" t="s">
        <v>106</v>
      </c>
      <c r="AE7" s="3">
        <v>1010218162</v>
      </c>
      <c r="AF7" s="3"/>
      <c r="AG7" s="3"/>
      <c r="AH7" s="3"/>
      <c r="AI7" s="3"/>
      <c r="AJ7" s="3"/>
      <c r="AK7" s="3"/>
      <c r="AL7" s="22">
        <f ca="1">+YEAR(TODAY())-YEAR(Tabla1[[#This Row],[FECHA DE NACIMIENTO]])</f>
        <v>123</v>
      </c>
      <c r="AM7" s="3">
        <v>19123</v>
      </c>
      <c r="AN7" s="19">
        <v>44944</v>
      </c>
      <c r="AO7" s="20">
        <v>115000000</v>
      </c>
      <c r="AP7" s="3"/>
      <c r="AQ7" s="3"/>
      <c r="AR7" s="3"/>
      <c r="AS7" s="23">
        <v>115000000</v>
      </c>
      <c r="AT7" s="3" t="s">
        <v>75</v>
      </c>
      <c r="AU7" s="19">
        <v>44944</v>
      </c>
      <c r="AV7" s="24" t="s">
        <v>74</v>
      </c>
      <c r="AW7" s="19">
        <v>44944</v>
      </c>
      <c r="AX7" s="19">
        <v>45291</v>
      </c>
      <c r="AY7" s="18">
        <f t="shared" si="0"/>
        <v>347</v>
      </c>
      <c r="AZ7" s="3" t="s">
        <v>92</v>
      </c>
      <c r="BA7" s="3">
        <v>19498970</v>
      </c>
      <c r="BB7" s="20"/>
      <c r="BC7" s="21"/>
      <c r="BD7" s="3"/>
      <c r="BE7" s="3"/>
      <c r="BF7" s="3"/>
      <c r="BG7" s="21"/>
      <c r="BH7" s="3"/>
      <c r="BI7" s="21"/>
      <c r="BJ7" s="20">
        <f>(Tabla1[[#This Row],[VALOR TOTAL CONTRATO + VF]]+Tabla1[[#This Row],[ADICION 1 ]]+Tabla1[[#This Row],[ADICION 2]]-Tabla1[[#This Row],[LIBERACION]])</f>
        <v>115000000</v>
      </c>
      <c r="BK7" s="3"/>
      <c r="BL7" s="21"/>
      <c r="BM7" s="21"/>
      <c r="BN7" s="3"/>
      <c r="BO7" s="3"/>
      <c r="BP7" s="21"/>
      <c r="BQ7" s="3"/>
      <c r="BR7" s="20"/>
      <c r="BS7" s="21"/>
      <c r="BT7" s="3">
        <f t="shared" si="1"/>
        <v>347</v>
      </c>
      <c r="BU7" s="21"/>
      <c r="BV7" s="24"/>
    </row>
    <row r="8" spans="1:74" ht="15" customHeight="1" x14ac:dyDescent="0.25">
      <c r="A8" s="32" t="s">
        <v>459</v>
      </c>
      <c r="B8" s="4" t="s">
        <v>460</v>
      </c>
      <c r="C8" s="18" t="s">
        <v>54</v>
      </c>
      <c r="D8" s="3">
        <v>98</v>
      </c>
      <c r="E8" s="3" t="s">
        <v>55</v>
      </c>
      <c r="F8" s="3" t="s">
        <v>107</v>
      </c>
      <c r="G8" s="3" t="s">
        <v>108</v>
      </c>
      <c r="H8" s="3" t="s">
        <v>57</v>
      </c>
      <c r="I8" s="19">
        <v>44942</v>
      </c>
      <c r="J8" s="3" t="s">
        <v>59</v>
      </c>
      <c r="K8" s="3" t="s">
        <v>60</v>
      </c>
      <c r="L8" s="3" t="s">
        <v>86</v>
      </c>
      <c r="M8" s="3" t="s">
        <v>109</v>
      </c>
      <c r="N8" s="3">
        <v>80161500</v>
      </c>
      <c r="O8" s="3" t="s">
        <v>62</v>
      </c>
      <c r="P8" s="20">
        <v>86250000</v>
      </c>
      <c r="Q8" s="20">
        <v>86250000</v>
      </c>
      <c r="R8" s="3">
        <v>13223</v>
      </c>
      <c r="S8" s="3" t="s">
        <v>89</v>
      </c>
      <c r="T8" s="3" t="s">
        <v>64</v>
      </c>
      <c r="U8" s="3" t="s">
        <v>65</v>
      </c>
      <c r="V8" s="3"/>
      <c r="W8" s="3" t="s">
        <v>110</v>
      </c>
      <c r="X8" s="3" t="s">
        <v>57</v>
      </c>
      <c r="Y8" s="19">
        <v>44944</v>
      </c>
      <c r="Z8" s="3" t="s">
        <v>67</v>
      </c>
      <c r="AA8" s="3"/>
      <c r="AB8" s="3" t="s">
        <v>68</v>
      </c>
      <c r="AC8" s="3" t="s">
        <v>69</v>
      </c>
      <c r="AD8" s="3" t="s">
        <v>420</v>
      </c>
      <c r="AE8" s="3">
        <v>1010218162</v>
      </c>
      <c r="AF8" s="3"/>
      <c r="AG8" s="3"/>
      <c r="AH8" s="3"/>
      <c r="AI8" s="3"/>
      <c r="AJ8" s="3"/>
      <c r="AK8" s="3"/>
      <c r="AL8" s="22">
        <f ca="1">+YEAR(TODAY())-YEAR(Tabla1[[#This Row],[FECHA DE NACIMIENTO]])</f>
        <v>123</v>
      </c>
      <c r="AM8" s="3">
        <v>19223</v>
      </c>
      <c r="AN8" s="19">
        <v>44944</v>
      </c>
      <c r="AO8" s="20">
        <v>86250000</v>
      </c>
      <c r="AP8" s="3"/>
      <c r="AQ8" s="3"/>
      <c r="AR8" s="3"/>
      <c r="AS8" s="23">
        <v>86250000</v>
      </c>
      <c r="AT8" s="3" t="s">
        <v>75</v>
      </c>
      <c r="AU8" s="19">
        <v>44944</v>
      </c>
      <c r="AV8" s="24" t="s">
        <v>74</v>
      </c>
      <c r="AW8" s="19">
        <v>44944</v>
      </c>
      <c r="AX8" s="19">
        <v>45291</v>
      </c>
      <c r="AY8" s="18">
        <f t="shared" si="0"/>
        <v>347</v>
      </c>
      <c r="AZ8" s="3" t="s">
        <v>92</v>
      </c>
      <c r="BA8" s="3">
        <v>19498970</v>
      </c>
      <c r="BB8" s="20"/>
      <c r="BC8" s="21"/>
      <c r="BD8" s="3"/>
      <c r="BE8" s="3"/>
      <c r="BF8" s="3"/>
      <c r="BG8" s="21"/>
      <c r="BH8" s="3"/>
      <c r="BI8" s="21"/>
      <c r="BJ8" s="20">
        <f>(Tabla1[[#This Row],[VALOR TOTAL CONTRATO + VF]]+Tabla1[[#This Row],[ADICION 1 ]]+Tabla1[[#This Row],[ADICION 2]]-Tabla1[[#This Row],[LIBERACION]])</f>
        <v>86250000</v>
      </c>
      <c r="BK8" s="3"/>
      <c r="BL8" s="21"/>
      <c r="BM8" s="21"/>
      <c r="BN8" s="3"/>
      <c r="BO8" s="3"/>
      <c r="BP8" s="21"/>
      <c r="BQ8" s="3"/>
      <c r="BR8" s="20"/>
      <c r="BS8" s="21"/>
      <c r="BT8" s="3">
        <f t="shared" si="1"/>
        <v>347</v>
      </c>
      <c r="BU8" s="21"/>
      <c r="BV8" s="24"/>
    </row>
    <row r="9" spans="1:74" ht="15" customHeight="1" x14ac:dyDescent="0.25">
      <c r="A9" s="32" t="s">
        <v>459</v>
      </c>
      <c r="B9" s="4" t="s">
        <v>460</v>
      </c>
      <c r="C9" s="18" t="s">
        <v>54</v>
      </c>
      <c r="D9" s="3">
        <v>55</v>
      </c>
      <c r="E9" s="3" t="s">
        <v>55</v>
      </c>
      <c r="F9" s="3" t="s">
        <v>111</v>
      </c>
      <c r="G9" s="3" t="s">
        <v>112</v>
      </c>
      <c r="H9" s="3" t="s">
        <v>57</v>
      </c>
      <c r="I9" s="19">
        <v>44946</v>
      </c>
      <c r="J9" s="3" t="s">
        <v>59</v>
      </c>
      <c r="K9" s="3" t="s">
        <v>60</v>
      </c>
      <c r="L9" s="3" t="s">
        <v>86</v>
      </c>
      <c r="M9" s="3" t="s">
        <v>113</v>
      </c>
      <c r="N9" s="3">
        <v>80101500</v>
      </c>
      <c r="O9" s="3" t="s">
        <v>62</v>
      </c>
      <c r="P9" s="20">
        <v>121000000</v>
      </c>
      <c r="Q9" s="20">
        <v>121000000</v>
      </c>
      <c r="R9" s="3">
        <v>13323</v>
      </c>
      <c r="S9" s="3" t="s">
        <v>89</v>
      </c>
      <c r="T9" s="3" t="s">
        <v>64</v>
      </c>
      <c r="U9" s="3" t="s">
        <v>65</v>
      </c>
      <c r="V9" s="3"/>
      <c r="W9" s="3" t="s">
        <v>114</v>
      </c>
      <c r="X9" s="3" t="s">
        <v>57</v>
      </c>
      <c r="Y9" s="19">
        <v>44946</v>
      </c>
      <c r="Z9" s="3" t="s">
        <v>67</v>
      </c>
      <c r="AA9" s="3"/>
      <c r="AB9" s="3" t="s">
        <v>68</v>
      </c>
      <c r="AC9" s="3" t="s">
        <v>69</v>
      </c>
      <c r="AD9" s="3" t="s">
        <v>421</v>
      </c>
      <c r="AE9" s="3">
        <v>52440980</v>
      </c>
      <c r="AF9" s="3"/>
      <c r="AG9" s="3"/>
      <c r="AH9" s="3"/>
      <c r="AI9" s="3"/>
      <c r="AJ9" s="3"/>
      <c r="AK9" s="3"/>
      <c r="AL9" s="22">
        <f ca="1">+YEAR(TODAY())-YEAR(Tabla1[[#This Row],[FECHA DE NACIMIENTO]])</f>
        <v>123</v>
      </c>
      <c r="AM9" s="3">
        <v>22123</v>
      </c>
      <c r="AN9" s="19">
        <v>44949</v>
      </c>
      <c r="AO9" s="20">
        <v>121000000</v>
      </c>
      <c r="AP9" s="3"/>
      <c r="AQ9" s="3"/>
      <c r="AR9" s="3"/>
      <c r="AS9" s="23">
        <v>121000000</v>
      </c>
      <c r="AT9" s="3" t="s">
        <v>75</v>
      </c>
      <c r="AU9" s="19">
        <v>44949</v>
      </c>
      <c r="AV9" s="24" t="s">
        <v>74</v>
      </c>
      <c r="AW9" s="19">
        <v>44949</v>
      </c>
      <c r="AX9" s="19">
        <v>45291</v>
      </c>
      <c r="AY9" s="18">
        <f t="shared" si="0"/>
        <v>342</v>
      </c>
      <c r="AZ9" s="3" t="s">
        <v>92</v>
      </c>
      <c r="BA9" s="3">
        <v>19498970</v>
      </c>
      <c r="BB9" s="20"/>
      <c r="BC9" s="21"/>
      <c r="BD9" s="3"/>
      <c r="BE9" s="3"/>
      <c r="BF9" s="3"/>
      <c r="BG9" s="21"/>
      <c r="BH9" s="3"/>
      <c r="BI9" s="21"/>
      <c r="BJ9" s="20">
        <f>(Tabla1[[#This Row],[VALOR TOTAL CONTRATO + VF]]+Tabla1[[#This Row],[ADICION 1 ]]+Tabla1[[#This Row],[ADICION 2]]-Tabla1[[#This Row],[LIBERACION]])</f>
        <v>121000000</v>
      </c>
      <c r="BK9" s="3"/>
      <c r="BL9" s="21"/>
      <c r="BM9" s="21"/>
      <c r="BN9" s="3"/>
      <c r="BO9" s="3"/>
      <c r="BP9" s="21"/>
      <c r="BQ9" s="3"/>
      <c r="BR9" s="20"/>
      <c r="BS9" s="21"/>
      <c r="BT9" s="3">
        <f t="shared" si="1"/>
        <v>342</v>
      </c>
      <c r="BU9" s="21"/>
      <c r="BV9" s="24"/>
    </row>
    <row r="10" spans="1:74" ht="15" customHeight="1" x14ac:dyDescent="0.25">
      <c r="A10" s="32" t="s">
        <v>459</v>
      </c>
      <c r="B10" s="4" t="s">
        <v>460</v>
      </c>
      <c r="C10" s="18" t="s">
        <v>54</v>
      </c>
      <c r="D10" s="3">
        <v>30</v>
      </c>
      <c r="E10" s="3" t="s">
        <v>55</v>
      </c>
      <c r="F10" s="3" t="s">
        <v>115</v>
      </c>
      <c r="G10" s="3" t="s">
        <v>116</v>
      </c>
      <c r="H10" s="3" t="s">
        <v>57</v>
      </c>
      <c r="I10" s="19">
        <v>44942</v>
      </c>
      <c r="J10" s="3" t="s">
        <v>59</v>
      </c>
      <c r="K10" s="3" t="s">
        <v>117</v>
      </c>
      <c r="L10" s="3" t="s">
        <v>99</v>
      </c>
      <c r="M10" s="3" t="s">
        <v>118</v>
      </c>
      <c r="N10" s="3">
        <v>80161504</v>
      </c>
      <c r="O10" s="3" t="s">
        <v>62</v>
      </c>
      <c r="P10" s="20">
        <v>63250000</v>
      </c>
      <c r="Q10" s="20">
        <v>63250000</v>
      </c>
      <c r="R10" s="3">
        <v>13523</v>
      </c>
      <c r="S10" s="3" t="s">
        <v>63</v>
      </c>
      <c r="T10" s="3" t="s">
        <v>64</v>
      </c>
      <c r="U10" s="3" t="s">
        <v>65</v>
      </c>
      <c r="V10" s="3"/>
      <c r="W10" s="3" t="s">
        <v>119</v>
      </c>
      <c r="X10" s="3" t="s">
        <v>57</v>
      </c>
      <c r="Y10" s="19">
        <v>44944</v>
      </c>
      <c r="Z10" s="3" t="s">
        <v>117</v>
      </c>
      <c r="AA10" s="3"/>
      <c r="AB10" s="3" t="s">
        <v>68</v>
      </c>
      <c r="AC10" s="3" t="s">
        <v>69</v>
      </c>
      <c r="AD10" s="3" t="s">
        <v>422</v>
      </c>
      <c r="AE10" s="3">
        <v>79865008</v>
      </c>
      <c r="AF10" s="3"/>
      <c r="AG10" s="3"/>
      <c r="AH10" s="3"/>
      <c r="AI10" s="3"/>
      <c r="AJ10" s="3"/>
      <c r="AK10" s="3"/>
      <c r="AL10" s="22">
        <f ca="1">+YEAR(TODAY())-YEAR(Tabla1[[#This Row],[FECHA DE NACIMIENTO]])</f>
        <v>123</v>
      </c>
      <c r="AM10" s="3">
        <v>18723</v>
      </c>
      <c r="AN10" s="19">
        <v>44944</v>
      </c>
      <c r="AO10" s="20">
        <v>63250000</v>
      </c>
      <c r="AP10" s="3"/>
      <c r="AQ10" s="3"/>
      <c r="AR10" s="3"/>
      <c r="AS10" s="23">
        <v>63250000</v>
      </c>
      <c r="AT10" s="3" t="s">
        <v>75</v>
      </c>
      <c r="AU10" s="19">
        <v>44944</v>
      </c>
      <c r="AV10" s="24" t="s">
        <v>74</v>
      </c>
      <c r="AW10" s="19">
        <v>44944</v>
      </c>
      <c r="AX10" s="19">
        <v>45291</v>
      </c>
      <c r="AY10" s="18">
        <f t="shared" si="0"/>
        <v>347</v>
      </c>
      <c r="AZ10" s="3" t="s">
        <v>437</v>
      </c>
      <c r="BA10" s="3">
        <v>393757630</v>
      </c>
      <c r="BB10" s="20"/>
      <c r="BC10" s="21"/>
      <c r="BD10" s="3"/>
      <c r="BE10" s="3"/>
      <c r="BF10" s="3"/>
      <c r="BG10" s="21"/>
      <c r="BH10" s="3"/>
      <c r="BI10" s="21"/>
      <c r="BJ10" s="20">
        <f>(Tabla1[[#This Row],[VALOR TOTAL CONTRATO + VF]]+Tabla1[[#This Row],[ADICION 1 ]]+Tabla1[[#This Row],[ADICION 2]]-Tabla1[[#This Row],[LIBERACION]])</f>
        <v>63250000</v>
      </c>
      <c r="BK10" s="3"/>
      <c r="BL10" s="21"/>
      <c r="BM10" s="21"/>
      <c r="BN10" s="3"/>
      <c r="BO10" s="3"/>
      <c r="BP10" s="21"/>
      <c r="BQ10" s="3"/>
      <c r="BR10" s="20"/>
      <c r="BS10" s="21"/>
      <c r="BT10" s="3">
        <f t="shared" si="1"/>
        <v>347</v>
      </c>
      <c r="BU10" s="21"/>
      <c r="BV10" s="24"/>
    </row>
    <row r="11" spans="1:74" ht="15" customHeight="1" x14ac:dyDescent="0.25">
      <c r="A11" s="44" t="s">
        <v>459</v>
      </c>
      <c r="B11" s="45" t="s">
        <v>460</v>
      </c>
      <c r="C11" s="46" t="s">
        <v>54</v>
      </c>
      <c r="D11" s="26">
        <v>239</v>
      </c>
      <c r="E11" s="26" t="s">
        <v>55</v>
      </c>
      <c r="F11" s="26" t="s">
        <v>120</v>
      </c>
      <c r="G11" s="26" t="s">
        <v>121</v>
      </c>
      <c r="H11" s="26" t="s">
        <v>57</v>
      </c>
      <c r="I11" s="47">
        <v>44957</v>
      </c>
      <c r="J11" s="26" t="s">
        <v>59</v>
      </c>
      <c r="K11" s="26" t="s">
        <v>60</v>
      </c>
      <c r="L11" s="26" t="s">
        <v>99</v>
      </c>
      <c r="M11" s="26" t="s">
        <v>122</v>
      </c>
      <c r="N11" s="26">
        <v>80111600</v>
      </c>
      <c r="O11" s="26" t="s">
        <v>62</v>
      </c>
      <c r="P11" s="30">
        <v>90000000</v>
      </c>
      <c r="Q11" s="30">
        <v>90000000</v>
      </c>
      <c r="R11" s="26">
        <v>15223</v>
      </c>
      <c r="S11" s="26" t="s">
        <v>63</v>
      </c>
      <c r="T11" s="26" t="s">
        <v>64</v>
      </c>
      <c r="U11" s="26" t="s">
        <v>65</v>
      </c>
      <c r="V11" s="26"/>
      <c r="W11" s="26" t="s">
        <v>123</v>
      </c>
      <c r="X11" s="26" t="s">
        <v>127</v>
      </c>
      <c r="Y11" s="47">
        <v>44958</v>
      </c>
      <c r="Z11" s="26" t="s">
        <v>67</v>
      </c>
      <c r="AA11" s="26"/>
      <c r="AB11" s="26" t="s">
        <v>68</v>
      </c>
      <c r="AC11" s="26" t="s">
        <v>69</v>
      </c>
      <c r="AD11" s="26" t="s">
        <v>423</v>
      </c>
      <c r="AE11" s="26">
        <v>91534928</v>
      </c>
      <c r="AF11" s="26"/>
      <c r="AG11" s="26"/>
      <c r="AH11" s="26"/>
      <c r="AI11" s="26"/>
      <c r="AJ11" s="26"/>
      <c r="AK11" s="26"/>
      <c r="AL11" s="48">
        <f ca="1">+YEAR(TODAY())-YEAR(Tabla1[[#This Row],[FECHA DE NACIMIENTO]])</f>
        <v>123</v>
      </c>
      <c r="AM11" s="26">
        <v>31623</v>
      </c>
      <c r="AN11" s="47">
        <v>44958</v>
      </c>
      <c r="AO11" s="30">
        <v>90000000</v>
      </c>
      <c r="AP11" s="26"/>
      <c r="AQ11" s="26"/>
      <c r="AR11" s="26"/>
      <c r="AS11" s="50">
        <v>90000000</v>
      </c>
      <c r="AT11" s="26" t="s">
        <v>75</v>
      </c>
      <c r="AU11" s="47">
        <v>44958</v>
      </c>
      <c r="AV11" s="49" t="s">
        <v>74</v>
      </c>
      <c r="AW11" s="47">
        <v>44958</v>
      </c>
      <c r="AX11" s="47">
        <v>45260</v>
      </c>
      <c r="AY11" s="46">
        <f t="shared" si="0"/>
        <v>302</v>
      </c>
      <c r="AZ11" s="26" t="s">
        <v>124</v>
      </c>
      <c r="BA11" s="26">
        <v>1010181437</v>
      </c>
      <c r="BB11" s="30"/>
      <c r="BC11" s="29"/>
      <c r="BD11" s="26"/>
      <c r="BE11" s="26"/>
      <c r="BF11" s="26"/>
      <c r="BG11" s="29"/>
      <c r="BH11" s="26"/>
      <c r="BI11" s="29"/>
      <c r="BJ11" s="30">
        <f>(Tabla1[[#This Row],[VALOR TOTAL CONTRATO + VF]]+Tabla1[[#This Row],[ADICION 1 ]]+Tabla1[[#This Row],[ADICION 2]]-Tabla1[[#This Row],[LIBERACION]])</f>
        <v>90000000</v>
      </c>
      <c r="BK11" s="26"/>
      <c r="BL11" s="29"/>
      <c r="BM11" s="29"/>
      <c r="BN11" s="26"/>
      <c r="BO11" s="26"/>
      <c r="BP11" s="29"/>
      <c r="BQ11" s="26"/>
      <c r="BR11" s="30"/>
      <c r="BS11" s="29"/>
      <c r="BT11" s="26">
        <f t="shared" si="1"/>
        <v>302</v>
      </c>
      <c r="BU11" s="29"/>
      <c r="BV11" s="49"/>
    </row>
    <row r="12" spans="1:74" ht="15" customHeight="1" x14ac:dyDescent="0.25">
      <c r="A12" s="32" t="s">
        <v>459</v>
      </c>
      <c r="B12" s="4" t="s">
        <v>460</v>
      </c>
      <c r="C12" s="18" t="s">
        <v>54</v>
      </c>
      <c r="D12" s="3">
        <v>151</v>
      </c>
      <c r="E12" s="3" t="s">
        <v>55</v>
      </c>
      <c r="F12" s="3" t="s">
        <v>125</v>
      </c>
      <c r="G12" s="3" t="s">
        <v>126</v>
      </c>
      <c r="H12" s="3" t="s">
        <v>57</v>
      </c>
      <c r="I12" s="19">
        <v>44957</v>
      </c>
      <c r="J12" s="3" t="s">
        <v>59</v>
      </c>
      <c r="K12" s="3" t="s">
        <v>128</v>
      </c>
      <c r="L12" s="3" t="s">
        <v>61</v>
      </c>
      <c r="M12" s="3" t="s">
        <v>129</v>
      </c>
      <c r="N12" s="3">
        <v>80131502</v>
      </c>
      <c r="O12" s="3" t="s">
        <v>130</v>
      </c>
      <c r="P12" s="20">
        <v>4950000</v>
      </c>
      <c r="Q12" s="20">
        <v>4800000</v>
      </c>
      <c r="R12" s="3">
        <v>19423</v>
      </c>
      <c r="S12" s="3" t="s">
        <v>131</v>
      </c>
      <c r="T12" s="3" t="s">
        <v>133</v>
      </c>
      <c r="U12" s="3" t="s">
        <v>132</v>
      </c>
      <c r="V12" s="25" t="s">
        <v>410</v>
      </c>
      <c r="W12" s="3"/>
      <c r="X12" s="3"/>
      <c r="Y12" s="19"/>
      <c r="Z12" s="3"/>
      <c r="AA12" s="3"/>
      <c r="AB12" s="3"/>
      <c r="AC12" s="3"/>
      <c r="AD12" s="3"/>
      <c r="AE12" s="3"/>
      <c r="AF12" s="3"/>
      <c r="AG12" s="3"/>
      <c r="AH12" s="3"/>
      <c r="AI12" s="3"/>
      <c r="AJ12" s="3"/>
      <c r="AK12" s="3"/>
      <c r="AL12" s="22">
        <f ca="1">+YEAR(TODAY())-YEAR(Tabla1[[#This Row],[FECHA DE NACIMIENTO]])</f>
        <v>123</v>
      </c>
      <c r="AM12" s="3"/>
      <c r="AN12" s="19"/>
      <c r="AO12" s="20"/>
      <c r="AP12" s="3"/>
      <c r="AQ12" s="3"/>
      <c r="AR12" s="3"/>
      <c r="AS12" s="23"/>
      <c r="AT12" s="3"/>
      <c r="AU12" s="19"/>
      <c r="AV12" s="24"/>
      <c r="AW12" s="19"/>
      <c r="AX12" s="19"/>
      <c r="AY12" s="46">
        <f t="shared" si="0"/>
        <v>0</v>
      </c>
      <c r="AZ12" s="3"/>
      <c r="BA12" s="3"/>
      <c r="BB12" s="20"/>
      <c r="BC12" s="21"/>
      <c r="BD12" s="3"/>
      <c r="BE12" s="3"/>
      <c r="BF12" s="3"/>
      <c r="BG12" s="21"/>
      <c r="BH12" s="3"/>
      <c r="BI12" s="21"/>
      <c r="BJ12" s="20">
        <f>(Tabla1[[#This Row],[VALOR TOTAL CONTRATO + VF]]+Tabla1[[#This Row],[ADICION 1 ]]+Tabla1[[#This Row],[ADICION 2]]-Tabla1[[#This Row],[LIBERACION]])</f>
        <v>0</v>
      </c>
      <c r="BK12" s="3"/>
      <c r="BL12" s="21"/>
      <c r="BM12" s="21"/>
      <c r="BN12" s="3"/>
      <c r="BO12" s="3"/>
      <c r="BP12" s="21"/>
      <c r="BQ12" s="3"/>
      <c r="BR12" s="20"/>
      <c r="BS12" s="21"/>
      <c r="BT12" s="31">
        <f t="shared" si="1"/>
        <v>0</v>
      </c>
      <c r="BU12" s="21"/>
      <c r="BV12" s="24"/>
    </row>
    <row r="13" spans="1:74" ht="15" customHeight="1" x14ac:dyDescent="0.25">
      <c r="A13" s="32" t="s">
        <v>459</v>
      </c>
      <c r="B13" s="4" t="s">
        <v>460</v>
      </c>
      <c r="C13" s="18" t="s">
        <v>54</v>
      </c>
      <c r="D13" s="3">
        <v>1</v>
      </c>
      <c r="E13" s="3" t="s">
        <v>221</v>
      </c>
      <c r="F13" s="3" t="s">
        <v>134</v>
      </c>
      <c r="G13" s="3" t="s">
        <v>135</v>
      </c>
      <c r="H13" s="3" t="s">
        <v>57</v>
      </c>
      <c r="I13" s="19">
        <v>44937</v>
      </c>
      <c r="J13" s="3" t="s">
        <v>59</v>
      </c>
      <c r="K13" s="3" t="s">
        <v>60</v>
      </c>
      <c r="L13" s="3" t="s">
        <v>136</v>
      </c>
      <c r="M13" s="3" t="s">
        <v>137</v>
      </c>
      <c r="N13" s="3">
        <v>80161504</v>
      </c>
      <c r="O13" s="3" t="s">
        <v>138</v>
      </c>
      <c r="P13" s="20">
        <v>138000000</v>
      </c>
      <c r="Q13" s="20">
        <v>138000000</v>
      </c>
      <c r="R13" s="3">
        <v>11223</v>
      </c>
      <c r="S13" s="3" t="s">
        <v>63</v>
      </c>
      <c r="T13" s="3" t="s">
        <v>64</v>
      </c>
      <c r="U13" s="3" t="s">
        <v>65</v>
      </c>
      <c r="V13" s="3"/>
      <c r="W13" s="3" t="s">
        <v>139</v>
      </c>
      <c r="X13" s="3" t="s">
        <v>57</v>
      </c>
      <c r="Y13" s="19">
        <v>44939</v>
      </c>
      <c r="Z13" s="3" t="s">
        <v>67</v>
      </c>
      <c r="AA13" s="3"/>
      <c r="AB13" s="3" t="s">
        <v>68</v>
      </c>
      <c r="AC13" s="3" t="s">
        <v>69</v>
      </c>
      <c r="AD13" s="3" t="s">
        <v>140</v>
      </c>
      <c r="AE13" s="3">
        <v>52046198</v>
      </c>
      <c r="AF13" s="3" t="s">
        <v>141</v>
      </c>
      <c r="AG13" s="3" t="s">
        <v>603</v>
      </c>
      <c r="AH13" s="74" t="s">
        <v>552</v>
      </c>
      <c r="AI13" s="74" t="s">
        <v>467</v>
      </c>
      <c r="AJ13" s="73" t="s">
        <v>518</v>
      </c>
      <c r="AK13" s="84">
        <v>26047</v>
      </c>
      <c r="AL13" s="78">
        <f ca="1">+YEAR(TODAY())-YEAR(Tabla1[[#This Row],[FECHA DE NACIMIENTO]])</f>
        <v>52</v>
      </c>
      <c r="AM13" s="3">
        <v>13723</v>
      </c>
      <c r="AN13" s="19">
        <v>44938</v>
      </c>
      <c r="AO13" s="20">
        <v>138000000</v>
      </c>
      <c r="AP13" s="3"/>
      <c r="AQ13" s="3"/>
      <c r="AR13" s="3"/>
      <c r="AS13" s="23">
        <v>138000000</v>
      </c>
      <c r="AT13" s="3" t="s">
        <v>75</v>
      </c>
      <c r="AU13" s="19">
        <v>44943</v>
      </c>
      <c r="AV13" s="24" t="s">
        <v>74</v>
      </c>
      <c r="AW13" s="19">
        <v>44943</v>
      </c>
      <c r="AX13" s="19">
        <v>45291</v>
      </c>
      <c r="AY13" s="18">
        <f>(AX13-AW13)</f>
        <v>348</v>
      </c>
      <c r="AZ13" s="3" t="s">
        <v>142</v>
      </c>
      <c r="BA13" s="3">
        <v>55164919</v>
      </c>
      <c r="BB13" s="20"/>
      <c r="BC13" s="21"/>
      <c r="BD13" s="3"/>
      <c r="BE13" s="3"/>
      <c r="BF13" s="3"/>
      <c r="BG13" s="21"/>
      <c r="BH13" s="3"/>
      <c r="BI13" s="21"/>
      <c r="BJ13" s="20">
        <f>(Tabla1[[#This Row],[VALOR TOTAL CONTRATO + VF]]+Tabla1[[#This Row],[ADICION 1 ]]+Tabla1[[#This Row],[ADICION 2]]-Tabla1[[#This Row],[LIBERACION]])</f>
        <v>138000000</v>
      </c>
      <c r="BK13" s="3"/>
      <c r="BL13" s="21"/>
      <c r="BM13" s="21"/>
      <c r="BN13" s="3"/>
      <c r="BO13" s="3"/>
      <c r="BP13" s="21"/>
      <c r="BQ13" s="3"/>
      <c r="BR13" s="20"/>
      <c r="BS13" s="21"/>
      <c r="BT13" s="3">
        <f t="shared" si="1"/>
        <v>348</v>
      </c>
      <c r="BU13" s="21"/>
      <c r="BV13" s="24"/>
    </row>
    <row r="14" spans="1:74" ht="15" customHeight="1" x14ac:dyDescent="0.25">
      <c r="A14" s="32" t="s">
        <v>459</v>
      </c>
      <c r="B14" s="4" t="s">
        <v>460</v>
      </c>
      <c r="C14" s="18" t="s">
        <v>54</v>
      </c>
      <c r="D14" s="3">
        <v>4</v>
      </c>
      <c r="E14" s="3" t="s">
        <v>221</v>
      </c>
      <c r="F14" s="3" t="s">
        <v>143</v>
      </c>
      <c r="G14" s="3" t="s">
        <v>485</v>
      </c>
      <c r="H14" s="3" t="s">
        <v>57</v>
      </c>
      <c r="I14" s="19">
        <v>44951</v>
      </c>
      <c r="J14" s="3" t="s">
        <v>59</v>
      </c>
      <c r="K14" s="3" t="s">
        <v>60</v>
      </c>
      <c r="L14" s="3" t="s">
        <v>136</v>
      </c>
      <c r="M14" s="3" t="s">
        <v>144</v>
      </c>
      <c r="N14" s="3">
        <v>80161504</v>
      </c>
      <c r="O14" s="3" t="s">
        <v>138</v>
      </c>
      <c r="P14" s="20">
        <v>80000000</v>
      </c>
      <c r="Q14" s="20">
        <v>80000000</v>
      </c>
      <c r="R14" s="3">
        <v>14023</v>
      </c>
      <c r="S14" s="3" t="s">
        <v>63</v>
      </c>
      <c r="T14" s="3" t="s">
        <v>64</v>
      </c>
      <c r="U14" s="3" t="s">
        <v>65</v>
      </c>
      <c r="V14" s="3"/>
      <c r="W14" s="3" t="s">
        <v>145</v>
      </c>
      <c r="X14" s="3" t="s">
        <v>57</v>
      </c>
      <c r="Y14" s="19">
        <v>44952</v>
      </c>
      <c r="Z14" s="3" t="s">
        <v>67</v>
      </c>
      <c r="AA14" s="3"/>
      <c r="AB14" s="3" t="s">
        <v>68</v>
      </c>
      <c r="AC14" s="3" t="s">
        <v>69</v>
      </c>
      <c r="AD14" s="3" t="s">
        <v>146</v>
      </c>
      <c r="AE14" s="3">
        <v>79951390</v>
      </c>
      <c r="AF14" s="3" t="s">
        <v>141</v>
      </c>
      <c r="AG14" s="3" t="s">
        <v>604</v>
      </c>
      <c r="AH14" s="74" t="s">
        <v>552</v>
      </c>
      <c r="AI14" s="74" t="s">
        <v>467</v>
      </c>
      <c r="AJ14" s="73" t="s">
        <v>518</v>
      </c>
      <c r="AK14" s="84">
        <v>29014</v>
      </c>
      <c r="AL14" s="78">
        <f ca="1">+YEAR(TODAY())-YEAR(Tabla1[[#This Row],[FECHA DE NACIMIENTO]])</f>
        <v>44</v>
      </c>
      <c r="AM14" s="3">
        <v>27723</v>
      </c>
      <c r="AN14" s="19">
        <v>44952</v>
      </c>
      <c r="AO14" s="20">
        <v>80000000</v>
      </c>
      <c r="AP14" s="3"/>
      <c r="AQ14" s="3"/>
      <c r="AR14" s="3"/>
      <c r="AS14" s="23">
        <v>80000000</v>
      </c>
      <c r="AT14" s="3" t="s">
        <v>75</v>
      </c>
      <c r="AU14" s="19">
        <v>44953</v>
      </c>
      <c r="AV14" s="24" t="s">
        <v>74</v>
      </c>
      <c r="AW14" s="19">
        <v>44958</v>
      </c>
      <c r="AX14" s="19">
        <v>45200</v>
      </c>
      <c r="AY14" s="18">
        <f t="shared" ref="AY14:AY66" si="2">(AX14-AW14)</f>
        <v>242</v>
      </c>
      <c r="AZ14" s="3" t="s">
        <v>147</v>
      </c>
      <c r="BA14" s="3">
        <v>52619262</v>
      </c>
      <c r="BB14" s="20"/>
      <c r="BC14" s="21"/>
      <c r="BD14" s="3"/>
      <c r="BE14" s="3"/>
      <c r="BF14" s="3"/>
      <c r="BG14" s="21"/>
      <c r="BH14" s="3"/>
      <c r="BI14" s="21"/>
      <c r="BJ14" s="20">
        <f>(Tabla1[[#This Row],[VALOR TOTAL CONTRATO + VF]]+Tabla1[[#This Row],[ADICION 1 ]]+Tabla1[[#This Row],[ADICION 2]]-Tabla1[[#This Row],[LIBERACION]])</f>
        <v>80000000</v>
      </c>
      <c r="BK14" s="3"/>
      <c r="BL14" s="21"/>
      <c r="BM14" s="21"/>
      <c r="BN14" s="3"/>
      <c r="BO14" s="3"/>
      <c r="BP14" s="21"/>
      <c r="BQ14" s="3"/>
      <c r="BR14" s="20"/>
      <c r="BS14" s="21"/>
      <c r="BT14" s="3">
        <f t="shared" si="1"/>
        <v>242</v>
      </c>
      <c r="BU14" s="21"/>
      <c r="BV14" s="24"/>
    </row>
    <row r="15" spans="1:74" ht="15" customHeight="1" x14ac:dyDescent="0.25">
      <c r="A15" s="32" t="s">
        <v>459</v>
      </c>
      <c r="B15" s="4" t="s">
        <v>460</v>
      </c>
      <c r="C15" s="18" t="s">
        <v>54</v>
      </c>
      <c r="D15" s="3">
        <v>7</v>
      </c>
      <c r="E15" s="3" t="s">
        <v>221</v>
      </c>
      <c r="F15" s="3" t="s">
        <v>148</v>
      </c>
      <c r="G15" s="3" t="s">
        <v>149</v>
      </c>
      <c r="H15" s="3" t="s">
        <v>57</v>
      </c>
      <c r="I15" s="19">
        <v>44938</v>
      </c>
      <c r="J15" s="3" t="s">
        <v>59</v>
      </c>
      <c r="K15" s="3" t="s">
        <v>60</v>
      </c>
      <c r="L15" s="3" t="s">
        <v>150</v>
      </c>
      <c r="M15" s="3" t="s">
        <v>151</v>
      </c>
      <c r="N15" s="3">
        <v>80111600</v>
      </c>
      <c r="O15" s="3" t="s">
        <v>152</v>
      </c>
      <c r="P15" s="20">
        <v>57500000</v>
      </c>
      <c r="Q15" s="20">
        <v>57500000</v>
      </c>
      <c r="R15" s="3">
        <v>12223</v>
      </c>
      <c r="S15" s="3" t="s">
        <v>153</v>
      </c>
      <c r="T15" s="3" t="s">
        <v>64</v>
      </c>
      <c r="U15" s="3" t="s">
        <v>65</v>
      </c>
      <c r="V15" s="3"/>
      <c r="W15" s="3" t="s">
        <v>154</v>
      </c>
      <c r="X15" s="3" t="s">
        <v>57</v>
      </c>
      <c r="Y15" s="19">
        <v>44939</v>
      </c>
      <c r="Z15" s="3" t="s">
        <v>67</v>
      </c>
      <c r="AA15" s="3"/>
      <c r="AB15" s="3" t="s">
        <v>68</v>
      </c>
      <c r="AC15" s="3" t="s">
        <v>69</v>
      </c>
      <c r="AD15" s="3" t="s">
        <v>155</v>
      </c>
      <c r="AE15" s="3">
        <v>52528201</v>
      </c>
      <c r="AF15" s="3" t="s">
        <v>141</v>
      </c>
      <c r="AG15" s="3" t="s">
        <v>605</v>
      </c>
      <c r="AH15" s="74" t="s">
        <v>552</v>
      </c>
      <c r="AI15" s="74" t="s">
        <v>467</v>
      </c>
      <c r="AJ15" s="73" t="s">
        <v>518</v>
      </c>
      <c r="AK15" s="84">
        <v>29041</v>
      </c>
      <c r="AL15" s="78">
        <f ca="1">+YEAR(TODAY())-YEAR(Tabla1[[#This Row],[FECHA DE NACIMIENTO]])</f>
        <v>44</v>
      </c>
      <c r="AM15" s="3">
        <v>15323</v>
      </c>
      <c r="AN15" s="19">
        <v>44942</v>
      </c>
      <c r="AO15" s="20">
        <v>57500000</v>
      </c>
      <c r="AP15" s="3"/>
      <c r="AQ15" s="3"/>
      <c r="AR15" s="3"/>
      <c r="AS15" s="23">
        <v>57500000</v>
      </c>
      <c r="AT15" s="3" t="s">
        <v>75</v>
      </c>
      <c r="AU15" s="19">
        <v>44939</v>
      </c>
      <c r="AV15" s="24" t="s">
        <v>74</v>
      </c>
      <c r="AW15" s="19">
        <v>44942</v>
      </c>
      <c r="AX15" s="19">
        <v>45291</v>
      </c>
      <c r="AY15" s="18">
        <f t="shared" si="2"/>
        <v>349</v>
      </c>
      <c r="AZ15" s="3" t="s">
        <v>156</v>
      </c>
      <c r="BA15" s="3">
        <v>79276876</v>
      </c>
      <c r="BB15" s="20"/>
      <c r="BC15" s="21"/>
      <c r="BD15" s="3"/>
      <c r="BE15" s="3"/>
      <c r="BF15" s="3"/>
      <c r="BG15" s="21"/>
      <c r="BH15" s="3"/>
      <c r="BI15" s="21"/>
      <c r="BJ15" s="20">
        <f>(Tabla1[[#This Row],[VALOR TOTAL CONTRATO + VF]]+Tabla1[[#This Row],[ADICION 1 ]]+Tabla1[[#This Row],[ADICION 2]]-Tabla1[[#This Row],[LIBERACION]])</f>
        <v>57500000</v>
      </c>
      <c r="BK15" s="3"/>
      <c r="BL15" s="21"/>
      <c r="BM15" s="21"/>
      <c r="BN15" s="3"/>
      <c r="BO15" s="3"/>
      <c r="BP15" s="21"/>
      <c r="BQ15" s="3"/>
      <c r="BR15" s="20"/>
      <c r="BS15" s="21"/>
      <c r="BT15" s="3">
        <f t="shared" si="1"/>
        <v>349</v>
      </c>
      <c r="BU15" s="21"/>
      <c r="BV15" s="24"/>
    </row>
    <row r="16" spans="1:74" ht="15" customHeight="1" x14ac:dyDescent="0.25">
      <c r="A16" s="32" t="s">
        <v>459</v>
      </c>
      <c r="B16" s="4" t="s">
        <v>460</v>
      </c>
      <c r="C16" s="18" t="s">
        <v>54</v>
      </c>
      <c r="D16" s="3">
        <v>8</v>
      </c>
      <c r="E16" s="3" t="s">
        <v>221</v>
      </c>
      <c r="F16" s="3" t="s">
        <v>157</v>
      </c>
      <c r="G16" s="3" t="s">
        <v>158</v>
      </c>
      <c r="H16" s="3" t="s">
        <v>57</v>
      </c>
      <c r="I16" s="19">
        <v>44951</v>
      </c>
      <c r="J16" s="3" t="s">
        <v>59</v>
      </c>
      <c r="K16" s="3" t="s">
        <v>60</v>
      </c>
      <c r="L16" s="3" t="s">
        <v>150</v>
      </c>
      <c r="M16" s="3" t="s">
        <v>159</v>
      </c>
      <c r="N16" s="3" t="s">
        <v>160</v>
      </c>
      <c r="O16" s="3" t="s">
        <v>161</v>
      </c>
      <c r="P16" s="20">
        <v>55000000</v>
      </c>
      <c r="Q16" s="20">
        <v>55000000</v>
      </c>
      <c r="R16" s="3">
        <v>13823</v>
      </c>
      <c r="S16" s="3" t="s">
        <v>153</v>
      </c>
      <c r="T16" s="3" t="s">
        <v>64</v>
      </c>
      <c r="U16" s="3" t="s">
        <v>65</v>
      </c>
      <c r="V16" s="3"/>
      <c r="W16" s="3" t="s">
        <v>162</v>
      </c>
      <c r="X16" s="3" t="s">
        <v>57</v>
      </c>
      <c r="Y16" s="19">
        <v>44956</v>
      </c>
      <c r="Z16" s="3" t="s">
        <v>67</v>
      </c>
      <c r="AA16" s="3"/>
      <c r="AB16" s="3" t="s">
        <v>68</v>
      </c>
      <c r="AC16" s="3" t="s">
        <v>69</v>
      </c>
      <c r="AD16" s="3" t="s">
        <v>163</v>
      </c>
      <c r="AE16" s="3">
        <v>1016072632</v>
      </c>
      <c r="AF16" s="3" t="s">
        <v>141</v>
      </c>
      <c r="AG16" s="3" t="s">
        <v>605</v>
      </c>
      <c r="AH16" s="74" t="s">
        <v>552</v>
      </c>
      <c r="AI16" s="74" t="s">
        <v>467</v>
      </c>
      <c r="AJ16" s="73" t="s">
        <v>518</v>
      </c>
      <c r="AK16" s="84">
        <v>34693</v>
      </c>
      <c r="AL16" s="78">
        <f ca="1">+YEAR(TODAY())-YEAR(Tabla1[[#This Row],[FECHA DE NACIMIENTO]])</f>
        <v>29</v>
      </c>
      <c r="AM16" s="3">
        <v>31123</v>
      </c>
      <c r="AN16" s="19">
        <v>44957</v>
      </c>
      <c r="AO16" s="20">
        <v>55000000</v>
      </c>
      <c r="AP16" s="3"/>
      <c r="AQ16" s="3"/>
      <c r="AR16" s="3"/>
      <c r="AS16" s="23">
        <v>55000000</v>
      </c>
      <c r="AT16" s="3" t="s">
        <v>75</v>
      </c>
      <c r="AU16" s="19">
        <v>44956</v>
      </c>
      <c r="AV16" s="24" t="s">
        <v>74</v>
      </c>
      <c r="AW16" s="19">
        <v>44958</v>
      </c>
      <c r="AX16" s="19">
        <v>45291</v>
      </c>
      <c r="AY16" s="18">
        <f t="shared" si="2"/>
        <v>333</v>
      </c>
      <c r="AZ16" s="3" t="s">
        <v>156</v>
      </c>
      <c r="BA16" s="3">
        <v>79276876</v>
      </c>
      <c r="BB16" s="20"/>
      <c r="BC16" s="21"/>
      <c r="BD16" s="3"/>
      <c r="BE16" s="3"/>
      <c r="BF16" s="3"/>
      <c r="BG16" s="21"/>
      <c r="BH16" s="3"/>
      <c r="BI16" s="21"/>
      <c r="BJ16" s="20">
        <f>(Tabla1[[#This Row],[VALOR TOTAL CONTRATO + VF]]+Tabla1[[#This Row],[ADICION 1 ]]+Tabla1[[#This Row],[ADICION 2]]-Tabla1[[#This Row],[LIBERACION]])</f>
        <v>55000000</v>
      </c>
      <c r="BK16" s="3"/>
      <c r="BL16" s="21"/>
      <c r="BM16" s="21"/>
      <c r="BN16" s="3"/>
      <c r="BO16" s="3"/>
      <c r="BP16" s="21"/>
      <c r="BQ16" s="3"/>
      <c r="BR16" s="20"/>
      <c r="BS16" s="21"/>
      <c r="BT16" s="3">
        <f t="shared" si="1"/>
        <v>333</v>
      </c>
      <c r="BU16" s="21"/>
      <c r="BV16" s="24"/>
    </row>
    <row r="17" spans="1:74" ht="15" customHeight="1" x14ac:dyDescent="0.25">
      <c r="A17" s="32" t="s">
        <v>459</v>
      </c>
      <c r="B17" s="4" t="s">
        <v>460</v>
      </c>
      <c r="C17" s="18" t="s">
        <v>54</v>
      </c>
      <c r="D17" s="3">
        <v>21</v>
      </c>
      <c r="E17" s="3" t="s">
        <v>221</v>
      </c>
      <c r="F17" s="3" t="s">
        <v>164</v>
      </c>
      <c r="G17" s="3" t="s">
        <v>165</v>
      </c>
      <c r="H17" s="3" t="s">
        <v>57</v>
      </c>
      <c r="I17" s="19">
        <v>44944</v>
      </c>
      <c r="J17" s="3" t="s">
        <v>59</v>
      </c>
      <c r="K17" s="3" t="s">
        <v>60</v>
      </c>
      <c r="L17" s="3" t="s">
        <v>166</v>
      </c>
      <c r="M17" s="3" t="s">
        <v>167</v>
      </c>
      <c r="N17" s="3" t="s">
        <v>168</v>
      </c>
      <c r="O17" s="3" t="s">
        <v>169</v>
      </c>
      <c r="P17" s="20">
        <v>70400000</v>
      </c>
      <c r="Q17" s="20">
        <v>70400000</v>
      </c>
      <c r="R17" s="3">
        <v>10323</v>
      </c>
      <c r="S17" s="3" t="s">
        <v>63</v>
      </c>
      <c r="T17" s="3" t="s">
        <v>64</v>
      </c>
      <c r="U17" s="3" t="s">
        <v>65</v>
      </c>
      <c r="V17" s="3"/>
      <c r="W17" s="3" t="s">
        <v>170</v>
      </c>
      <c r="X17" s="3" t="s">
        <v>57</v>
      </c>
      <c r="Y17" s="19">
        <v>44945</v>
      </c>
      <c r="Z17" s="3" t="s">
        <v>67</v>
      </c>
      <c r="AA17" s="3"/>
      <c r="AB17" s="3" t="s">
        <v>68</v>
      </c>
      <c r="AC17" s="3" t="s">
        <v>69</v>
      </c>
      <c r="AD17" s="3" t="s">
        <v>171</v>
      </c>
      <c r="AE17" s="3">
        <v>52258308</v>
      </c>
      <c r="AF17" s="3" t="s">
        <v>141</v>
      </c>
      <c r="AG17" s="3" t="s">
        <v>606</v>
      </c>
      <c r="AH17" s="74" t="s">
        <v>552</v>
      </c>
      <c r="AI17" s="74" t="s">
        <v>467</v>
      </c>
      <c r="AJ17" s="73" t="s">
        <v>518</v>
      </c>
      <c r="AK17" s="84">
        <v>27505</v>
      </c>
      <c r="AL17" s="78">
        <f ca="1">+YEAR(TODAY())-YEAR(Tabla1[[#This Row],[FECHA DE NACIMIENTO]])</f>
        <v>48</v>
      </c>
      <c r="AM17" s="3">
        <v>20423</v>
      </c>
      <c r="AN17" s="19">
        <v>44945</v>
      </c>
      <c r="AO17" s="20">
        <v>70400000</v>
      </c>
      <c r="AP17" s="3"/>
      <c r="AQ17" s="3"/>
      <c r="AR17" s="3"/>
      <c r="AS17" s="23">
        <v>70400000</v>
      </c>
      <c r="AT17" s="3" t="s">
        <v>75</v>
      </c>
      <c r="AU17" s="19">
        <v>44945</v>
      </c>
      <c r="AV17" s="24" t="s">
        <v>74</v>
      </c>
      <c r="AW17" s="19">
        <v>44949</v>
      </c>
      <c r="AX17" s="19">
        <v>45282</v>
      </c>
      <c r="AY17" s="18">
        <f t="shared" si="2"/>
        <v>333</v>
      </c>
      <c r="AZ17" s="3" t="s">
        <v>172</v>
      </c>
      <c r="BA17" s="3">
        <v>79279880</v>
      </c>
      <c r="BB17" s="20"/>
      <c r="BC17" s="21"/>
      <c r="BD17" s="3"/>
      <c r="BE17" s="3"/>
      <c r="BF17" s="3"/>
      <c r="BG17" s="21"/>
      <c r="BH17" s="3"/>
      <c r="BI17" s="21"/>
      <c r="BJ17" s="20">
        <f>(Tabla1[[#This Row],[VALOR TOTAL CONTRATO + VF]]+Tabla1[[#This Row],[ADICION 1 ]]+Tabla1[[#This Row],[ADICION 2]]-Tabla1[[#This Row],[LIBERACION]])</f>
        <v>70400000</v>
      </c>
      <c r="BK17" s="3"/>
      <c r="BL17" s="21"/>
      <c r="BM17" s="21"/>
      <c r="BN17" s="3"/>
      <c r="BO17" s="3"/>
      <c r="BP17" s="21"/>
      <c r="BQ17" s="3"/>
      <c r="BR17" s="20"/>
      <c r="BS17" s="21"/>
      <c r="BT17" s="3">
        <f t="shared" si="1"/>
        <v>333</v>
      </c>
      <c r="BU17" s="21"/>
      <c r="BV17" s="24"/>
    </row>
    <row r="18" spans="1:74" ht="15" customHeight="1" x14ac:dyDescent="0.25">
      <c r="A18" s="32" t="s">
        <v>459</v>
      </c>
      <c r="B18" s="4" t="s">
        <v>460</v>
      </c>
      <c r="C18" s="18" t="s">
        <v>54</v>
      </c>
      <c r="D18" s="3">
        <v>31</v>
      </c>
      <c r="E18" s="3" t="s">
        <v>221</v>
      </c>
      <c r="F18" s="3" t="s">
        <v>173</v>
      </c>
      <c r="G18" s="3" t="s">
        <v>174</v>
      </c>
      <c r="H18" s="3" t="s">
        <v>57</v>
      </c>
      <c r="I18" s="19">
        <v>44944</v>
      </c>
      <c r="J18" s="3" t="s">
        <v>59</v>
      </c>
      <c r="K18" s="3" t="s">
        <v>60</v>
      </c>
      <c r="L18" s="3" t="s">
        <v>99</v>
      </c>
      <c r="M18" s="3" t="s">
        <v>175</v>
      </c>
      <c r="N18" s="3">
        <v>80161504</v>
      </c>
      <c r="O18" s="3" t="s">
        <v>138</v>
      </c>
      <c r="P18" s="20">
        <v>69000000</v>
      </c>
      <c r="Q18" s="20">
        <v>69000000</v>
      </c>
      <c r="R18" s="3">
        <v>13623</v>
      </c>
      <c r="S18" s="3" t="s">
        <v>63</v>
      </c>
      <c r="T18" s="3" t="s">
        <v>64</v>
      </c>
      <c r="U18" s="3" t="s">
        <v>65</v>
      </c>
      <c r="V18" s="3"/>
      <c r="W18" s="3" t="s">
        <v>176</v>
      </c>
      <c r="X18" s="3" t="s">
        <v>57</v>
      </c>
      <c r="Y18" s="19">
        <v>44945</v>
      </c>
      <c r="Z18" s="3" t="s">
        <v>67</v>
      </c>
      <c r="AA18" s="3"/>
      <c r="AB18" s="3" t="s">
        <v>68</v>
      </c>
      <c r="AC18" s="3" t="s">
        <v>69</v>
      </c>
      <c r="AD18" s="3" t="s">
        <v>177</v>
      </c>
      <c r="AE18" s="3">
        <v>77172059</v>
      </c>
      <c r="AF18" s="3" t="s">
        <v>141</v>
      </c>
      <c r="AG18" s="3" t="s">
        <v>603</v>
      </c>
      <c r="AH18" s="74" t="s">
        <v>552</v>
      </c>
      <c r="AI18" s="74" t="s">
        <v>467</v>
      </c>
      <c r="AJ18" s="73" t="s">
        <v>518</v>
      </c>
      <c r="AK18" s="84">
        <v>26694</v>
      </c>
      <c r="AL18" s="78">
        <f ca="1">+YEAR(TODAY())-YEAR(Tabla1[[#This Row],[FECHA DE NACIMIENTO]])</f>
        <v>50</v>
      </c>
      <c r="AM18" s="3">
        <v>20123</v>
      </c>
      <c r="AN18" s="19">
        <v>44945</v>
      </c>
      <c r="AO18" s="20">
        <v>69000000</v>
      </c>
      <c r="AP18" s="3"/>
      <c r="AQ18" s="3"/>
      <c r="AR18" s="3"/>
      <c r="AS18" s="23">
        <v>69000000</v>
      </c>
      <c r="AT18" s="3" t="s">
        <v>75</v>
      </c>
      <c r="AU18" s="19">
        <v>44944</v>
      </c>
      <c r="AV18" s="24" t="s">
        <v>74</v>
      </c>
      <c r="AW18" s="19">
        <v>44945</v>
      </c>
      <c r="AX18" s="19">
        <v>45291</v>
      </c>
      <c r="AY18" s="18">
        <f t="shared" si="2"/>
        <v>346</v>
      </c>
      <c r="AZ18" s="3" t="s">
        <v>178</v>
      </c>
      <c r="BA18" s="3">
        <v>39757630</v>
      </c>
      <c r="BB18" s="20"/>
      <c r="BC18" s="21"/>
      <c r="BD18" s="3"/>
      <c r="BE18" s="3"/>
      <c r="BF18" s="3"/>
      <c r="BG18" s="21"/>
      <c r="BH18" s="3"/>
      <c r="BI18" s="21"/>
      <c r="BJ18" s="20">
        <f>(Tabla1[[#This Row],[VALOR TOTAL CONTRATO + VF]]+Tabla1[[#This Row],[ADICION 1 ]]+Tabla1[[#This Row],[ADICION 2]]-Tabla1[[#This Row],[LIBERACION]])</f>
        <v>69000000</v>
      </c>
      <c r="BK18" s="3"/>
      <c r="BL18" s="21"/>
      <c r="BM18" s="21"/>
      <c r="BN18" s="3"/>
      <c r="BO18" s="3"/>
      <c r="BP18" s="21"/>
      <c r="BQ18" s="3"/>
      <c r="BR18" s="20"/>
      <c r="BS18" s="21"/>
      <c r="BT18" s="3">
        <f t="shared" si="1"/>
        <v>346</v>
      </c>
      <c r="BU18" s="21"/>
      <c r="BV18" s="24"/>
    </row>
    <row r="19" spans="1:74" ht="15" customHeight="1" x14ac:dyDescent="0.25">
      <c r="A19" s="32" t="s">
        <v>459</v>
      </c>
      <c r="B19" s="4" t="s">
        <v>460</v>
      </c>
      <c r="C19" s="18" t="s">
        <v>54</v>
      </c>
      <c r="D19" s="3">
        <v>45</v>
      </c>
      <c r="E19" s="3" t="s">
        <v>221</v>
      </c>
      <c r="F19" s="3" t="s">
        <v>179</v>
      </c>
      <c r="G19" s="3" t="s">
        <v>180</v>
      </c>
      <c r="H19" s="3" t="s">
        <v>57</v>
      </c>
      <c r="I19" s="19">
        <v>44938</v>
      </c>
      <c r="J19" s="3" t="s">
        <v>59</v>
      </c>
      <c r="K19" s="3" t="s">
        <v>60</v>
      </c>
      <c r="L19" s="3" t="s">
        <v>86</v>
      </c>
      <c r="M19" s="3" t="s">
        <v>181</v>
      </c>
      <c r="N19" s="3" t="s">
        <v>182</v>
      </c>
      <c r="O19" s="3" t="s">
        <v>183</v>
      </c>
      <c r="P19" s="20">
        <v>80500000</v>
      </c>
      <c r="Q19" s="20">
        <v>80500000</v>
      </c>
      <c r="R19" s="3">
        <v>11423</v>
      </c>
      <c r="S19" s="3" t="s">
        <v>89</v>
      </c>
      <c r="T19" s="3" t="s">
        <v>64</v>
      </c>
      <c r="U19" s="3" t="s">
        <v>65</v>
      </c>
      <c r="V19" s="3"/>
      <c r="W19" s="3" t="s">
        <v>184</v>
      </c>
      <c r="X19" s="3" t="s">
        <v>57</v>
      </c>
      <c r="Y19" s="19">
        <v>44939</v>
      </c>
      <c r="Z19" s="3" t="s">
        <v>67</v>
      </c>
      <c r="AA19" s="3"/>
      <c r="AB19" s="3" t="s">
        <v>68</v>
      </c>
      <c r="AC19" s="3" t="s">
        <v>69</v>
      </c>
      <c r="AD19" s="3" t="s">
        <v>185</v>
      </c>
      <c r="AE19" s="3">
        <v>1057579290</v>
      </c>
      <c r="AF19" s="3" t="s">
        <v>141</v>
      </c>
      <c r="AG19" s="3" t="s">
        <v>605</v>
      </c>
      <c r="AH19" s="74" t="s">
        <v>552</v>
      </c>
      <c r="AI19" s="74" t="s">
        <v>467</v>
      </c>
      <c r="AJ19" s="73" t="s">
        <v>518</v>
      </c>
      <c r="AK19" s="84">
        <v>32395</v>
      </c>
      <c r="AL19" s="78">
        <f ca="1">+YEAR(TODAY())-YEAR(Tabla1[[#This Row],[FECHA DE NACIMIENTO]])</f>
        <v>35</v>
      </c>
      <c r="AM19" s="3">
        <v>14423</v>
      </c>
      <c r="AN19" s="19">
        <v>44939</v>
      </c>
      <c r="AO19" s="20">
        <v>80500000</v>
      </c>
      <c r="AP19" s="3"/>
      <c r="AQ19" s="3"/>
      <c r="AR19" s="3"/>
      <c r="AS19" s="23">
        <v>80500000</v>
      </c>
      <c r="AT19" s="3" t="s">
        <v>75</v>
      </c>
      <c r="AU19" s="19">
        <v>44943</v>
      </c>
      <c r="AV19" s="24" t="s">
        <v>74</v>
      </c>
      <c r="AW19" s="19">
        <v>44942</v>
      </c>
      <c r="AX19" s="19">
        <v>45291</v>
      </c>
      <c r="AY19" s="18">
        <f t="shared" si="2"/>
        <v>349</v>
      </c>
      <c r="AZ19" s="3" t="s">
        <v>92</v>
      </c>
      <c r="BA19" s="3">
        <v>19498970</v>
      </c>
      <c r="BB19" s="20"/>
      <c r="BC19" s="21"/>
      <c r="BD19" s="3"/>
      <c r="BE19" s="3"/>
      <c r="BF19" s="3"/>
      <c r="BG19" s="21"/>
      <c r="BH19" s="3"/>
      <c r="BI19" s="21"/>
      <c r="BJ19" s="20">
        <f>(Tabla1[[#This Row],[VALOR TOTAL CONTRATO + VF]]+Tabla1[[#This Row],[ADICION 1 ]]+Tabla1[[#This Row],[ADICION 2]]-Tabla1[[#This Row],[LIBERACION]])</f>
        <v>80500000</v>
      </c>
      <c r="BK19" s="3"/>
      <c r="BL19" s="21"/>
      <c r="BM19" s="21"/>
      <c r="BN19" s="3"/>
      <c r="BO19" s="3"/>
      <c r="BP19" s="21"/>
      <c r="BQ19" s="3"/>
      <c r="BR19" s="20"/>
      <c r="BS19" s="21"/>
      <c r="BT19" s="3">
        <f t="shared" si="1"/>
        <v>349</v>
      </c>
      <c r="BU19" s="21"/>
      <c r="BV19" s="24"/>
    </row>
    <row r="20" spans="1:74" ht="15" customHeight="1" x14ac:dyDescent="0.25">
      <c r="A20" s="32" t="s">
        <v>459</v>
      </c>
      <c r="B20" s="4" t="s">
        <v>460</v>
      </c>
      <c r="C20" s="18" t="s">
        <v>54</v>
      </c>
      <c r="D20" s="3">
        <v>116</v>
      </c>
      <c r="E20" s="3" t="s">
        <v>221</v>
      </c>
      <c r="F20" s="3" t="s">
        <v>186</v>
      </c>
      <c r="G20" s="3" t="s">
        <v>187</v>
      </c>
      <c r="H20" s="3" t="s">
        <v>57</v>
      </c>
      <c r="I20" s="19">
        <v>44939</v>
      </c>
      <c r="J20" s="3" t="s">
        <v>59</v>
      </c>
      <c r="K20" s="3" t="s">
        <v>60</v>
      </c>
      <c r="L20" s="3" t="s">
        <v>188</v>
      </c>
      <c r="M20" s="3" t="s">
        <v>189</v>
      </c>
      <c r="N20" s="3">
        <v>80161504</v>
      </c>
      <c r="O20" s="3" t="s">
        <v>138</v>
      </c>
      <c r="P20" s="20">
        <v>80000000</v>
      </c>
      <c r="Q20" s="20">
        <v>80000000</v>
      </c>
      <c r="R20" s="3">
        <v>12823</v>
      </c>
      <c r="S20" s="3" t="s">
        <v>63</v>
      </c>
      <c r="T20" s="3" t="s">
        <v>64</v>
      </c>
      <c r="U20" s="3" t="s">
        <v>65</v>
      </c>
      <c r="V20" s="3"/>
      <c r="W20" s="3" t="s">
        <v>190</v>
      </c>
      <c r="X20" s="3" t="s">
        <v>57</v>
      </c>
      <c r="Y20" s="19">
        <v>44943</v>
      </c>
      <c r="Z20" s="3" t="s">
        <v>67</v>
      </c>
      <c r="AA20" s="3"/>
      <c r="AB20" s="3" t="s">
        <v>68</v>
      </c>
      <c r="AC20" s="3" t="s">
        <v>69</v>
      </c>
      <c r="AD20" s="3" t="s">
        <v>191</v>
      </c>
      <c r="AE20" s="3">
        <v>1026271334</v>
      </c>
      <c r="AF20" s="3" t="s">
        <v>141</v>
      </c>
      <c r="AG20" s="3" t="s">
        <v>606</v>
      </c>
      <c r="AH20" s="74" t="s">
        <v>552</v>
      </c>
      <c r="AI20" s="74" t="s">
        <v>467</v>
      </c>
      <c r="AJ20" s="73" t="s">
        <v>518</v>
      </c>
      <c r="AK20" s="84">
        <v>33178</v>
      </c>
      <c r="AL20" s="78">
        <f ca="1">+YEAR(TODAY())-YEAR(Tabla1[[#This Row],[FECHA DE NACIMIENTO]])</f>
        <v>33</v>
      </c>
      <c r="AM20" s="3">
        <v>19323</v>
      </c>
      <c r="AN20" s="19">
        <v>44944</v>
      </c>
      <c r="AO20" s="20">
        <v>80000000</v>
      </c>
      <c r="AP20" s="3"/>
      <c r="AQ20" s="3"/>
      <c r="AR20" s="3"/>
      <c r="AS20" s="23">
        <v>80000000</v>
      </c>
      <c r="AT20" s="3" t="s">
        <v>75</v>
      </c>
      <c r="AU20" s="19">
        <v>44944</v>
      </c>
      <c r="AV20" s="24" t="s">
        <v>74</v>
      </c>
      <c r="AW20" s="19">
        <v>44945</v>
      </c>
      <c r="AX20" s="19">
        <v>45249</v>
      </c>
      <c r="AY20" s="18">
        <f t="shared" si="2"/>
        <v>304</v>
      </c>
      <c r="AZ20" s="3" t="s">
        <v>192</v>
      </c>
      <c r="BA20" s="3">
        <v>79321317</v>
      </c>
      <c r="BB20" s="20"/>
      <c r="BC20" s="21"/>
      <c r="BD20" s="3"/>
      <c r="BE20" s="3"/>
      <c r="BF20" s="3"/>
      <c r="BG20" s="21"/>
      <c r="BH20" s="3"/>
      <c r="BI20" s="21"/>
      <c r="BJ20" s="20">
        <f>(Tabla1[[#This Row],[VALOR TOTAL CONTRATO + VF]]+Tabla1[[#This Row],[ADICION 1 ]]+Tabla1[[#This Row],[ADICION 2]]-Tabla1[[#This Row],[LIBERACION]])</f>
        <v>80000000</v>
      </c>
      <c r="BK20" s="3"/>
      <c r="BL20" s="21"/>
      <c r="BM20" s="21"/>
      <c r="BN20" s="3"/>
      <c r="BO20" s="3"/>
      <c r="BP20" s="21"/>
      <c r="BQ20" s="3"/>
      <c r="BR20" s="20"/>
      <c r="BS20" s="21"/>
      <c r="BT20" s="3">
        <f t="shared" si="1"/>
        <v>304</v>
      </c>
      <c r="BU20" s="21"/>
      <c r="BV20" s="24"/>
    </row>
    <row r="21" spans="1:74" ht="15" customHeight="1" x14ac:dyDescent="0.25">
      <c r="A21" s="32" t="s">
        <v>459</v>
      </c>
      <c r="B21" s="4" t="s">
        <v>460</v>
      </c>
      <c r="C21" s="18" t="s">
        <v>54</v>
      </c>
      <c r="D21" s="3">
        <v>164</v>
      </c>
      <c r="E21" s="3" t="s">
        <v>221</v>
      </c>
      <c r="F21" s="3" t="s">
        <v>193</v>
      </c>
      <c r="G21" s="3" t="s">
        <v>194</v>
      </c>
      <c r="H21" s="3" t="s">
        <v>57</v>
      </c>
      <c r="I21" s="19">
        <v>44939</v>
      </c>
      <c r="J21" s="3" t="s">
        <v>59</v>
      </c>
      <c r="K21" s="3" t="s">
        <v>60</v>
      </c>
      <c r="L21" s="3" t="s">
        <v>61</v>
      </c>
      <c r="M21" s="3" t="s">
        <v>195</v>
      </c>
      <c r="N21" s="3">
        <v>80161504</v>
      </c>
      <c r="O21" s="3" t="s">
        <v>138</v>
      </c>
      <c r="P21" s="20">
        <v>69000000</v>
      </c>
      <c r="Q21" s="20">
        <v>69000000</v>
      </c>
      <c r="R21" s="3">
        <v>13723</v>
      </c>
      <c r="S21" s="3" t="s">
        <v>63</v>
      </c>
      <c r="T21" s="3" t="s">
        <v>64</v>
      </c>
      <c r="U21" s="3" t="s">
        <v>65</v>
      </c>
      <c r="V21" s="3"/>
      <c r="W21" s="3" t="s">
        <v>196</v>
      </c>
      <c r="X21" s="3" t="s">
        <v>57</v>
      </c>
      <c r="Y21" s="19">
        <v>44942</v>
      </c>
      <c r="Z21" s="3" t="s">
        <v>67</v>
      </c>
      <c r="AA21" s="3"/>
      <c r="AB21" s="3" t="s">
        <v>68</v>
      </c>
      <c r="AC21" s="3" t="s">
        <v>69</v>
      </c>
      <c r="AD21" s="3" t="s">
        <v>197</v>
      </c>
      <c r="AE21" s="3">
        <v>19484940</v>
      </c>
      <c r="AF21" s="3" t="s">
        <v>141</v>
      </c>
      <c r="AG21" s="3" t="s">
        <v>607</v>
      </c>
      <c r="AH21" s="74" t="s">
        <v>552</v>
      </c>
      <c r="AI21" s="74" t="s">
        <v>467</v>
      </c>
      <c r="AJ21" s="73" t="s">
        <v>518</v>
      </c>
      <c r="AK21" s="84">
        <v>22856</v>
      </c>
      <c r="AL21" s="78">
        <f ca="1">+YEAR(TODAY())-YEAR(Tabla1[[#This Row],[FECHA DE NACIMIENTO]])</f>
        <v>61</v>
      </c>
      <c r="AM21" s="3">
        <v>16423</v>
      </c>
      <c r="AN21" s="19">
        <v>44943</v>
      </c>
      <c r="AO21" s="20">
        <v>69000000</v>
      </c>
      <c r="AP21" s="3"/>
      <c r="AQ21" s="3"/>
      <c r="AR21" s="3"/>
      <c r="AS21" s="23">
        <v>69000000</v>
      </c>
      <c r="AT21" s="3" t="s">
        <v>75</v>
      </c>
      <c r="AU21" s="19">
        <v>44944</v>
      </c>
      <c r="AV21" s="24" t="s">
        <v>74</v>
      </c>
      <c r="AW21" s="19">
        <v>44944</v>
      </c>
      <c r="AX21" s="19">
        <v>45291</v>
      </c>
      <c r="AY21" s="18">
        <f t="shared" si="2"/>
        <v>347</v>
      </c>
      <c r="AZ21" s="3" t="s">
        <v>198</v>
      </c>
      <c r="BA21" s="3">
        <v>39759737</v>
      </c>
      <c r="BB21" s="20"/>
      <c r="BC21" s="21"/>
      <c r="BD21" s="3"/>
      <c r="BE21" s="3"/>
      <c r="BF21" s="3"/>
      <c r="BG21" s="21"/>
      <c r="BH21" s="3"/>
      <c r="BI21" s="21"/>
      <c r="BJ21" s="20">
        <f>(Tabla1[[#This Row],[VALOR TOTAL CONTRATO + VF]]+Tabla1[[#This Row],[ADICION 1 ]]+Tabla1[[#This Row],[ADICION 2]]-Tabla1[[#This Row],[LIBERACION]])</f>
        <v>69000000</v>
      </c>
      <c r="BK21" s="3"/>
      <c r="BL21" s="21"/>
      <c r="BM21" s="21"/>
      <c r="BN21" s="3"/>
      <c r="BO21" s="3"/>
      <c r="BP21" s="21"/>
      <c r="BQ21" s="3"/>
      <c r="BR21" s="20"/>
      <c r="BS21" s="21"/>
      <c r="BT21" s="3">
        <f t="shared" si="1"/>
        <v>347</v>
      </c>
      <c r="BU21" s="21"/>
      <c r="BV21" s="24"/>
    </row>
    <row r="22" spans="1:74" ht="15" customHeight="1" x14ac:dyDescent="0.25">
      <c r="A22" s="32" t="s">
        <v>459</v>
      </c>
      <c r="B22" s="4" t="s">
        <v>460</v>
      </c>
      <c r="C22" s="18" t="s">
        <v>54</v>
      </c>
      <c r="D22" s="3">
        <v>165</v>
      </c>
      <c r="E22" s="3" t="s">
        <v>221</v>
      </c>
      <c r="F22" s="3" t="s">
        <v>199</v>
      </c>
      <c r="G22" s="3" t="s">
        <v>200</v>
      </c>
      <c r="H22" s="3" t="s">
        <v>57</v>
      </c>
      <c r="I22" s="19">
        <v>44938</v>
      </c>
      <c r="J22" s="3" t="s">
        <v>59</v>
      </c>
      <c r="K22" s="3" t="s">
        <v>60</v>
      </c>
      <c r="L22" s="3" t="s">
        <v>61</v>
      </c>
      <c r="M22" s="3" t="s">
        <v>201</v>
      </c>
      <c r="N22" s="3" t="s">
        <v>202</v>
      </c>
      <c r="O22" s="3" t="s">
        <v>203</v>
      </c>
      <c r="P22" s="20">
        <v>69000000</v>
      </c>
      <c r="Q22" s="20">
        <v>69000000</v>
      </c>
      <c r="R22" s="3">
        <v>9523</v>
      </c>
      <c r="S22" s="3" t="s">
        <v>63</v>
      </c>
      <c r="T22" s="3" t="s">
        <v>64</v>
      </c>
      <c r="U22" s="3" t="s">
        <v>65</v>
      </c>
      <c r="V22" s="3"/>
      <c r="W22" s="3" t="s">
        <v>204</v>
      </c>
      <c r="X22" s="3" t="s">
        <v>57</v>
      </c>
      <c r="Y22" s="19">
        <v>44942</v>
      </c>
      <c r="Z22" s="3" t="s">
        <v>67</v>
      </c>
      <c r="AA22" s="3"/>
      <c r="AB22" s="3" t="s">
        <v>68</v>
      </c>
      <c r="AC22" s="3" t="s">
        <v>69</v>
      </c>
      <c r="AD22" s="3" t="s">
        <v>205</v>
      </c>
      <c r="AE22" s="3">
        <v>80469022</v>
      </c>
      <c r="AF22" s="3" t="s">
        <v>141</v>
      </c>
      <c r="AG22" s="3" t="s">
        <v>607</v>
      </c>
      <c r="AH22" s="74" t="s">
        <v>552</v>
      </c>
      <c r="AI22" s="74" t="s">
        <v>467</v>
      </c>
      <c r="AJ22" s="73" t="s">
        <v>518</v>
      </c>
      <c r="AK22" s="84">
        <v>26432</v>
      </c>
      <c r="AL22" s="78">
        <f ca="1">+YEAR(TODAY())-YEAR(Tabla1[[#This Row],[FECHA DE NACIMIENTO]])</f>
        <v>51</v>
      </c>
      <c r="AM22" s="3">
        <v>15423</v>
      </c>
      <c r="AN22" s="19">
        <v>44942</v>
      </c>
      <c r="AO22" s="20">
        <v>69000000</v>
      </c>
      <c r="AP22" s="3"/>
      <c r="AQ22" s="3"/>
      <c r="AR22" s="3"/>
      <c r="AS22" s="23">
        <v>69000000</v>
      </c>
      <c r="AT22" s="3" t="s">
        <v>75</v>
      </c>
      <c r="AU22" s="19">
        <v>44943</v>
      </c>
      <c r="AV22" s="24" t="s">
        <v>74</v>
      </c>
      <c r="AW22" s="19">
        <v>44943</v>
      </c>
      <c r="AX22" s="19">
        <v>45290</v>
      </c>
      <c r="AY22" s="18">
        <f t="shared" si="2"/>
        <v>347</v>
      </c>
      <c r="AZ22" s="3" t="s">
        <v>206</v>
      </c>
      <c r="BA22" s="3">
        <v>19462757</v>
      </c>
      <c r="BB22" s="20"/>
      <c r="BC22" s="21"/>
      <c r="BD22" s="3"/>
      <c r="BE22" s="3"/>
      <c r="BF22" s="3"/>
      <c r="BG22" s="21"/>
      <c r="BH22" s="3"/>
      <c r="BI22" s="21"/>
      <c r="BJ22" s="20">
        <f>(Tabla1[[#This Row],[VALOR TOTAL CONTRATO + VF]]+Tabla1[[#This Row],[ADICION 1 ]]+Tabla1[[#This Row],[ADICION 2]]-Tabla1[[#This Row],[LIBERACION]])</f>
        <v>69000000</v>
      </c>
      <c r="BK22" s="3"/>
      <c r="BL22" s="21"/>
      <c r="BM22" s="21"/>
      <c r="BN22" s="3"/>
      <c r="BO22" s="3"/>
      <c r="BP22" s="21"/>
      <c r="BQ22" s="3"/>
      <c r="BR22" s="20"/>
      <c r="BS22" s="21"/>
      <c r="BT22" s="3">
        <f t="shared" si="1"/>
        <v>347</v>
      </c>
      <c r="BU22" s="21"/>
      <c r="BV22" s="24"/>
    </row>
    <row r="23" spans="1:74" ht="15" customHeight="1" x14ac:dyDescent="0.25">
      <c r="A23" s="32" t="s">
        <v>459</v>
      </c>
      <c r="B23" s="4" t="s">
        <v>460</v>
      </c>
      <c r="C23" s="18" t="s">
        <v>54</v>
      </c>
      <c r="D23" s="3">
        <v>167</v>
      </c>
      <c r="E23" s="3" t="s">
        <v>221</v>
      </c>
      <c r="F23" s="3" t="s">
        <v>207</v>
      </c>
      <c r="G23" s="3" t="s">
        <v>208</v>
      </c>
      <c r="H23" s="3" t="s">
        <v>57</v>
      </c>
      <c r="I23" s="19">
        <v>44938</v>
      </c>
      <c r="J23" s="3" t="s">
        <v>59</v>
      </c>
      <c r="K23" s="3" t="s">
        <v>60</v>
      </c>
      <c r="L23" s="3" t="s">
        <v>61</v>
      </c>
      <c r="M23" s="3" t="s">
        <v>209</v>
      </c>
      <c r="N23" s="3" t="s">
        <v>202</v>
      </c>
      <c r="O23" s="3" t="s">
        <v>203</v>
      </c>
      <c r="P23" s="20">
        <v>92000000</v>
      </c>
      <c r="Q23" s="20">
        <v>92000000</v>
      </c>
      <c r="R23" s="3">
        <v>9323</v>
      </c>
      <c r="S23" s="3" t="s">
        <v>63</v>
      </c>
      <c r="T23" s="3" t="s">
        <v>64</v>
      </c>
      <c r="U23" s="3" t="s">
        <v>65</v>
      </c>
      <c r="V23" s="3"/>
      <c r="W23" s="3" t="s">
        <v>210</v>
      </c>
      <c r="X23" s="3" t="s">
        <v>57</v>
      </c>
      <c r="Y23" s="19">
        <v>44942</v>
      </c>
      <c r="Z23" s="3" t="s">
        <v>67</v>
      </c>
      <c r="AA23" s="3"/>
      <c r="AB23" s="3" t="s">
        <v>68</v>
      </c>
      <c r="AC23" s="3" t="s">
        <v>69</v>
      </c>
      <c r="AD23" s="3" t="s">
        <v>211</v>
      </c>
      <c r="AE23" s="3">
        <v>1049617134</v>
      </c>
      <c r="AF23" s="3" t="s">
        <v>141</v>
      </c>
      <c r="AG23" s="3" t="s">
        <v>606</v>
      </c>
      <c r="AH23" s="74" t="s">
        <v>552</v>
      </c>
      <c r="AI23" s="74" t="s">
        <v>467</v>
      </c>
      <c r="AJ23" s="73" t="s">
        <v>518</v>
      </c>
      <c r="AK23" s="84">
        <v>32682</v>
      </c>
      <c r="AL23" s="78">
        <f ca="1">+YEAR(TODAY())-YEAR(Tabla1[[#This Row],[FECHA DE NACIMIENTO]])</f>
        <v>34</v>
      </c>
      <c r="AM23" s="3">
        <v>15023</v>
      </c>
      <c r="AN23" s="19">
        <v>44942</v>
      </c>
      <c r="AO23" s="20">
        <v>92000000</v>
      </c>
      <c r="AP23" s="3"/>
      <c r="AQ23" s="3"/>
      <c r="AR23" s="3"/>
      <c r="AS23" s="23">
        <v>92000000</v>
      </c>
      <c r="AT23" s="3" t="s">
        <v>75</v>
      </c>
      <c r="AU23" s="19">
        <v>44942</v>
      </c>
      <c r="AV23" s="24" t="s">
        <v>74</v>
      </c>
      <c r="AW23" s="19">
        <v>44942</v>
      </c>
      <c r="AX23" s="19">
        <v>45291</v>
      </c>
      <c r="AY23" s="18">
        <f t="shared" si="2"/>
        <v>349</v>
      </c>
      <c r="AZ23" s="3" t="s">
        <v>212</v>
      </c>
      <c r="BA23" s="3">
        <v>74852744</v>
      </c>
      <c r="BB23" s="20"/>
      <c r="BC23" s="21"/>
      <c r="BD23" s="3"/>
      <c r="BE23" s="3"/>
      <c r="BF23" s="3"/>
      <c r="BG23" s="21"/>
      <c r="BH23" s="3"/>
      <c r="BI23" s="21"/>
      <c r="BJ23" s="20">
        <f>(Tabla1[[#This Row],[VALOR TOTAL CONTRATO + VF]]+Tabla1[[#This Row],[ADICION 1 ]]+Tabla1[[#This Row],[ADICION 2]]-Tabla1[[#This Row],[LIBERACION]])</f>
        <v>92000000</v>
      </c>
      <c r="BK23" s="3"/>
      <c r="BL23" s="21"/>
      <c r="BM23" s="21"/>
      <c r="BN23" s="3"/>
      <c r="BO23" s="3"/>
      <c r="BP23" s="21"/>
      <c r="BQ23" s="3"/>
      <c r="BR23" s="20"/>
      <c r="BS23" s="21"/>
      <c r="BT23" s="3">
        <f t="shared" si="1"/>
        <v>349</v>
      </c>
      <c r="BU23" s="21"/>
      <c r="BV23" s="24"/>
    </row>
    <row r="24" spans="1:74" ht="15" customHeight="1" x14ac:dyDescent="0.25">
      <c r="A24" s="32" t="s">
        <v>459</v>
      </c>
      <c r="B24" s="4" t="s">
        <v>460</v>
      </c>
      <c r="C24" s="18" t="s">
        <v>54</v>
      </c>
      <c r="D24" s="3">
        <v>271</v>
      </c>
      <c r="E24" s="3" t="s">
        <v>221</v>
      </c>
      <c r="F24" s="3" t="s">
        <v>213</v>
      </c>
      <c r="G24" s="3" t="s">
        <v>214</v>
      </c>
      <c r="H24" s="3" t="s">
        <v>57</v>
      </c>
      <c r="I24" s="19">
        <v>44939</v>
      </c>
      <c r="J24" s="3" t="s">
        <v>59</v>
      </c>
      <c r="K24" s="3" t="s">
        <v>60</v>
      </c>
      <c r="L24" s="3" t="s">
        <v>215</v>
      </c>
      <c r="M24" s="3" t="s">
        <v>216</v>
      </c>
      <c r="N24" s="3" t="s">
        <v>217</v>
      </c>
      <c r="O24" s="3" t="s">
        <v>218</v>
      </c>
      <c r="P24" s="20">
        <v>69000000</v>
      </c>
      <c r="Q24" s="20">
        <v>69000000</v>
      </c>
      <c r="R24" s="3">
        <v>4223</v>
      </c>
      <c r="S24" s="3" t="s">
        <v>63</v>
      </c>
      <c r="T24" s="3" t="s">
        <v>64</v>
      </c>
      <c r="U24" s="3" t="s">
        <v>65</v>
      </c>
      <c r="V24" s="3"/>
      <c r="W24" s="3" t="s">
        <v>219</v>
      </c>
      <c r="X24" s="3" t="s">
        <v>57</v>
      </c>
      <c r="Y24" s="19">
        <v>44942</v>
      </c>
      <c r="Z24" s="3" t="s">
        <v>67</v>
      </c>
      <c r="AA24" s="3"/>
      <c r="AB24" s="3" t="s">
        <v>68</v>
      </c>
      <c r="AC24" s="3" t="s">
        <v>69</v>
      </c>
      <c r="AD24" s="3" t="s">
        <v>424</v>
      </c>
      <c r="AE24" s="3">
        <v>78750941</v>
      </c>
      <c r="AF24" s="3" t="s">
        <v>141</v>
      </c>
      <c r="AG24" s="3" t="s">
        <v>608</v>
      </c>
      <c r="AH24" s="74" t="s">
        <v>552</v>
      </c>
      <c r="AI24" s="74" t="s">
        <v>467</v>
      </c>
      <c r="AJ24" s="73" t="s">
        <v>518</v>
      </c>
      <c r="AK24" s="84">
        <v>28077</v>
      </c>
      <c r="AL24" s="78">
        <f ca="1">+YEAR(TODAY())-YEAR(Tabla1[[#This Row],[FECHA DE NACIMIENTO]])</f>
        <v>47</v>
      </c>
      <c r="AM24" s="3">
        <v>15823</v>
      </c>
      <c r="AN24" s="19">
        <v>44942</v>
      </c>
      <c r="AO24" s="20">
        <v>69000000</v>
      </c>
      <c r="AP24" s="3"/>
      <c r="AQ24" s="3"/>
      <c r="AR24" s="3"/>
      <c r="AS24" s="23">
        <v>69000000</v>
      </c>
      <c r="AT24" s="3" t="s">
        <v>75</v>
      </c>
      <c r="AU24" s="19">
        <v>44942</v>
      </c>
      <c r="AV24" s="24" t="s">
        <v>74</v>
      </c>
      <c r="AW24" s="19">
        <v>44943</v>
      </c>
      <c r="AX24" s="19">
        <v>45291</v>
      </c>
      <c r="AY24" s="18">
        <f t="shared" si="2"/>
        <v>348</v>
      </c>
      <c r="AZ24" s="3" t="s">
        <v>220</v>
      </c>
      <c r="BA24" s="3">
        <v>7183645</v>
      </c>
      <c r="BB24" s="20"/>
      <c r="BC24" s="21"/>
      <c r="BD24" s="3"/>
      <c r="BE24" s="3"/>
      <c r="BF24" s="3"/>
      <c r="BG24" s="21"/>
      <c r="BH24" s="3"/>
      <c r="BI24" s="21"/>
      <c r="BJ24" s="20">
        <f>(Tabla1[[#This Row],[VALOR TOTAL CONTRATO + VF]]+Tabla1[[#This Row],[ADICION 1 ]]+Tabla1[[#This Row],[ADICION 2]]-Tabla1[[#This Row],[LIBERACION]])</f>
        <v>69000000</v>
      </c>
      <c r="BK24" s="3"/>
      <c r="BL24" s="21"/>
      <c r="BM24" s="21"/>
      <c r="BN24" s="3"/>
      <c r="BO24" s="3"/>
      <c r="BP24" s="21"/>
      <c r="BQ24" s="3"/>
      <c r="BR24" s="20"/>
      <c r="BS24" s="21"/>
      <c r="BT24" s="3">
        <f t="shared" si="1"/>
        <v>348</v>
      </c>
      <c r="BU24" s="21"/>
      <c r="BV24" s="24"/>
    </row>
    <row r="25" spans="1:74" ht="15" customHeight="1" x14ac:dyDescent="0.25">
      <c r="A25" s="32" t="s">
        <v>459</v>
      </c>
      <c r="B25" s="4" t="s">
        <v>460</v>
      </c>
      <c r="C25" s="18" t="s">
        <v>54</v>
      </c>
      <c r="D25" s="3">
        <v>47</v>
      </c>
      <c r="E25" s="3" t="s">
        <v>344</v>
      </c>
      <c r="F25" s="3" t="s">
        <v>222</v>
      </c>
      <c r="G25" s="3" t="s">
        <v>277</v>
      </c>
      <c r="H25" s="3" t="s">
        <v>57</v>
      </c>
      <c r="I25" s="19">
        <v>44944</v>
      </c>
      <c r="J25" s="3" t="s">
        <v>223</v>
      </c>
      <c r="K25" s="3" t="s">
        <v>224</v>
      </c>
      <c r="L25" s="3" t="s">
        <v>225</v>
      </c>
      <c r="M25" s="3" t="s">
        <v>226</v>
      </c>
      <c r="N25" s="3" t="s">
        <v>227</v>
      </c>
      <c r="O25" s="3" t="s">
        <v>228</v>
      </c>
      <c r="P25" s="20">
        <v>103500000</v>
      </c>
      <c r="Q25" s="20">
        <v>103500000</v>
      </c>
      <c r="R25" s="3">
        <v>11623</v>
      </c>
      <c r="S25" s="3" t="s">
        <v>89</v>
      </c>
      <c r="T25" s="3" t="s">
        <v>64</v>
      </c>
      <c r="U25" s="3" t="s">
        <v>65</v>
      </c>
      <c r="V25" s="3"/>
      <c r="W25" s="3" t="s">
        <v>229</v>
      </c>
      <c r="X25" s="3" t="s">
        <v>57</v>
      </c>
      <c r="Y25" s="19">
        <v>44946</v>
      </c>
      <c r="Z25" s="3" t="s">
        <v>67</v>
      </c>
      <c r="AA25" s="3"/>
      <c r="AB25" s="3" t="s">
        <v>68</v>
      </c>
      <c r="AC25" s="3" t="s">
        <v>69</v>
      </c>
      <c r="AD25" s="3" t="s">
        <v>425</v>
      </c>
      <c r="AE25" s="3">
        <v>1053512616</v>
      </c>
      <c r="AF25" s="3"/>
      <c r="AG25" s="3"/>
      <c r="AH25" s="3"/>
      <c r="AI25" s="3"/>
      <c r="AJ25" s="3"/>
      <c r="AK25" s="3"/>
      <c r="AL25" s="22">
        <f ca="1">+YEAR(TODAY())-YEAR(Tabla1[[#This Row],[FECHA DE NACIMIENTO]])</f>
        <v>123</v>
      </c>
      <c r="AM25" s="3">
        <v>21923</v>
      </c>
      <c r="AN25" s="19">
        <v>44946</v>
      </c>
      <c r="AO25" s="20">
        <v>103500000</v>
      </c>
      <c r="AP25" s="3"/>
      <c r="AQ25" s="3"/>
      <c r="AR25" s="3"/>
      <c r="AS25" s="23">
        <v>103500000</v>
      </c>
      <c r="AT25" s="3" t="s">
        <v>230</v>
      </c>
      <c r="AU25" s="19">
        <v>44945</v>
      </c>
      <c r="AV25" s="24" t="s">
        <v>74</v>
      </c>
      <c r="AW25" s="19">
        <v>44946</v>
      </c>
      <c r="AX25" s="19">
        <v>45291</v>
      </c>
      <c r="AY25" s="18">
        <f t="shared" si="2"/>
        <v>345</v>
      </c>
      <c r="AZ25" s="3" t="s">
        <v>92</v>
      </c>
      <c r="BA25" s="3">
        <v>19498970</v>
      </c>
      <c r="BB25" s="20"/>
      <c r="BC25" s="21"/>
      <c r="BD25" s="3"/>
      <c r="BE25" s="3"/>
      <c r="BF25" s="3"/>
      <c r="BG25" s="21"/>
      <c r="BH25" s="3"/>
      <c r="BI25" s="21"/>
      <c r="BJ25" s="20">
        <f>(Tabla1[[#This Row],[VALOR TOTAL CONTRATO + VF]]+Tabla1[[#This Row],[ADICION 1 ]]+Tabla1[[#This Row],[ADICION 2]]-Tabla1[[#This Row],[LIBERACION]])</f>
        <v>103500000</v>
      </c>
      <c r="BK25" s="3"/>
      <c r="BL25" s="21"/>
      <c r="BM25" s="21"/>
      <c r="BN25" s="3"/>
      <c r="BO25" s="3"/>
      <c r="BP25" s="21"/>
      <c r="BQ25" s="3"/>
      <c r="BR25" s="20"/>
      <c r="BS25" s="21"/>
      <c r="BT25" s="3">
        <f t="shared" si="1"/>
        <v>345</v>
      </c>
      <c r="BU25" s="21"/>
      <c r="BV25" s="24"/>
    </row>
    <row r="26" spans="1:74" ht="15" customHeight="1" x14ac:dyDescent="0.25">
      <c r="A26" s="32" t="s">
        <v>459</v>
      </c>
      <c r="B26" s="4" t="s">
        <v>460</v>
      </c>
      <c r="C26" s="18" t="s">
        <v>54</v>
      </c>
      <c r="D26" s="3">
        <v>50</v>
      </c>
      <c r="E26" s="3" t="s">
        <v>344</v>
      </c>
      <c r="F26" s="3" t="s">
        <v>231</v>
      </c>
      <c r="G26" s="3" t="s">
        <v>278</v>
      </c>
      <c r="H26" s="3" t="s">
        <v>57</v>
      </c>
      <c r="I26" s="19">
        <v>44945</v>
      </c>
      <c r="J26" s="3" t="s">
        <v>223</v>
      </c>
      <c r="K26" s="3" t="s">
        <v>224</v>
      </c>
      <c r="L26" s="3" t="s">
        <v>225</v>
      </c>
      <c r="M26" s="3" t="s">
        <v>232</v>
      </c>
      <c r="N26" s="3" t="s">
        <v>227</v>
      </c>
      <c r="O26" s="3" t="s">
        <v>228</v>
      </c>
      <c r="P26" s="20">
        <v>115000000</v>
      </c>
      <c r="Q26" s="20">
        <v>115000000</v>
      </c>
      <c r="R26" s="3">
        <v>12023</v>
      </c>
      <c r="S26" s="3" t="s">
        <v>89</v>
      </c>
      <c r="T26" s="3" t="s">
        <v>64</v>
      </c>
      <c r="U26" s="3" t="s">
        <v>65</v>
      </c>
      <c r="V26" s="3"/>
      <c r="W26" s="3" t="s">
        <v>233</v>
      </c>
      <c r="X26" s="3" t="s">
        <v>57</v>
      </c>
      <c r="Y26" s="19">
        <v>44950</v>
      </c>
      <c r="Z26" s="3" t="s">
        <v>67</v>
      </c>
      <c r="AA26" s="3"/>
      <c r="AB26" s="3" t="s">
        <v>68</v>
      </c>
      <c r="AC26" s="3" t="s">
        <v>69</v>
      </c>
      <c r="AD26" s="3" t="s">
        <v>426</v>
      </c>
      <c r="AE26" s="3">
        <v>1127617145</v>
      </c>
      <c r="AF26" s="3"/>
      <c r="AG26" s="3"/>
      <c r="AH26" s="3"/>
      <c r="AI26" s="3"/>
      <c r="AJ26" s="3"/>
      <c r="AK26" s="3"/>
      <c r="AL26" s="22">
        <f ca="1">+YEAR(TODAY())-YEAR(Tabla1[[#This Row],[FECHA DE NACIMIENTO]])</f>
        <v>123</v>
      </c>
      <c r="AM26" s="3">
        <v>21823</v>
      </c>
      <c r="AN26" s="19">
        <v>44946</v>
      </c>
      <c r="AO26" s="20">
        <v>115000000</v>
      </c>
      <c r="AP26" s="3"/>
      <c r="AQ26" s="3"/>
      <c r="AR26" s="3"/>
      <c r="AS26" s="23">
        <v>115000000</v>
      </c>
      <c r="AT26" s="3" t="s">
        <v>230</v>
      </c>
      <c r="AU26" s="19">
        <v>44946</v>
      </c>
      <c r="AV26" s="24" t="s">
        <v>74</v>
      </c>
      <c r="AW26" s="19">
        <v>44950</v>
      </c>
      <c r="AX26" s="19">
        <v>45291</v>
      </c>
      <c r="AY26" s="18">
        <f t="shared" si="2"/>
        <v>341</v>
      </c>
      <c r="AZ26" s="3" t="s">
        <v>92</v>
      </c>
      <c r="BA26" s="3">
        <v>19498970</v>
      </c>
      <c r="BB26" s="20"/>
      <c r="BC26" s="21"/>
      <c r="BD26" s="3"/>
      <c r="BE26" s="3"/>
      <c r="BF26" s="3"/>
      <c r="BG26" s="21"/>
      <c r="BH26" s="3"/>
      <c r="BI26" s="21"/>
      <c r="BJ26" s="20">
        <f>(Tabla1[[#This Row],[VALOR TOTAL CONTRATO + VF]]+Tabla1[[#This Row],[ADICION 1 ]]+Tabla1[[#This Row],[ADICION 2]]-Tabla1[[#This Row],[LIBERACION]])</f>
        <v>115000000</v>
      </c>
      <c r="BK26" s="3"/>
      <c r="BL26" s="21"/>
      <c r="BM26" s="21"/>
      <c r="BN26" s="3"/>
      <c r="BO26" s="3"/>
      <c r="BP26" s="21"/>
      <c r="BQ26" s="3"/>
      <c r="BR26" s="20"/>
      <c r="BS26" s="21"/>
      <c r="BT26" s="3">
        <f t="shared" si="1"/>
        <v>341</v>
      </c>
      <c r="BU26" s="21"/>
      <c r="BV26" s="24"/>
    </row>
    <row r="27" spans="1:74" ht="15" customHeight="1" x14ac:dyDescent="0.25">
      <c r="A27" s="32" t="s">
        <v>459</v>
      </c>
      <c r="B27" s="4" t="s">
        <v>460</v>
      </c>
      <c r="C27" s="18" t="s">
        <v>54</v>
      </c>
      <c r="D27" s="3">
        <v>48</v>
      </c>
      <c r="E27" s="3" t="s">
        <v>344</v>
      </c>
      <c r="F27" s="3" t="s">
        <v>234</v>
      </c>
      <c r="G27" s="3" t="s">
        <v>279</v>
      </c>
      <c r="H27" s="3" t="s">
        <v>57</v>
      </c>
      <c r="I27" s="19">
        <v>44945</v>
      </c>
      <c r="J27" s="3" t="s">
        <v>223</v>
      </c>
      <c r="K27" s="3" t="s">
        <v>224</v>
      </c>
      <c r="L27" s="3" t="s">
        <v>225</v>
      </c>
      <c r="M27" s="3" t="s">
        <v>232</v>
      </c>
      <c r="N27" s="3" t="s">
        <v>227</v>
      </c>
      <c r="O27" s="3" t="s">
        <v>228</v>
      </c>
      <c r="P27" s="20">
        <v>115000000</v>
      </c>
      <c r="Q27" s="20">
        <v>115000000</v>
      </c>
      <c r="R27" s="3">
        <v>11823</v>
      </c>
      <c r="S27" s="3" t="s">
        <v>89</v>
      </c>
      <c r="T27" s="3" t="s">
        <v>64</v>
      </c>
      <c r="U27" s="3" t="s">
        <v>65</v>
      </c>
      <c r="V27" s="3"/>
      <c r="W27" s="3" t="s">
        <v>235</v>
      </c>
      <c r="X27" s="3" t="s">
        <v>57</v>
      </c>
      <c r="Y27" s="19">
        <v>44950</v>
      </c>
      <c r="Z27" s="3" t="s">
        <v>67</v>
      </c>
      <c r="AA27" s="3"/>
      <c r="AB27" s="3" t="s">
        <v>68</v>
      </c>
      <c r="AC27" s="3" t="s">
        <v>69</v>
      </c>
      <c r="AD27" s="3" t="s">
        <v>236</v>
      </c>
      <c r="AE27" s="3">
        <v>72001417</v>
      </c>
      <c r="AF27" s="3"/>
      <c r="AG27" s="3"/>
      <c r="AH27" s="3"/>
      <c r="AI27" s="3"/>
      <c r="AJ27" s="3"/>
      <c r="AK27" s="3"/>
      <c r="AL27" s="22">
        <f ca="1">+YEAR(TODAY())-YEAR(Tabla1[[#This Row],[FECHA DE NACIMIENTO]])</f>
        <v>123</v>
      </c>
      <c r="AM27" s="3">
        <v>22323</v>
      </c>
      <c r="AN27" s="19">
        <v>44949</v>
      </c>
      <c r="AO27" s="20">
        <v>115000000</v>
      </c>
      <c r="AP27" s="3"/>
      <c r="AQ27" s="3"/>
      <c r="AR27" s="3"/>
      <c r="AS27" s="23">
        <v>115000000</v>
      </c>
      <c r="AT27" s="3" t="s">
        <v>230</v>
      </c>
      <c r="AU27" s="19">
        <v>44949</v>
      </c>
      <c r="AV27" s="24" t="s">
        <v>74</v>
      </c>
      <c r="AW27" s="19">
        <v>44950</v>
      </c>
      <c r="AX27" s="19">
        <v>45291</v>
      </c>
      <c r="AY27" s="18">
        <f t="shared" si="2"/>
        <v>341</v>
      </c>
      <c r="AZ27" s="3" t="s">
        <v>92</v>
      </c>
      <c r="BA27" s="3">
        <v>19498970</v>
      </c>
      <c r="BB27" s="20"/>
      <c r="BC27" s="21"/>
      <c r="BD27" s="3"/>
      <c r="BE27" s="3"/>
      <c r="BF27" s="3"/>
      <c r="BG27" s="21"/>
      <c r="BH27" s="3"/>
      <c r="BI27" s="21"/>
      <c r="BJ27" s="20">
        <f>(Tabla1[[#This Row],[VALOR TOTAL CONTRATO + VF]]+Tabla1[[#This Row],[ADICION 1 ]]+Tabla1[[#This Row],[ADICION 2]]-Tabla1[[#This Row],[LIBERACION]])</f>
        <v>115000000</v>
      </c>
      <c r="BK27" s="3"/>
      <c r="BL27" s="21"/>
      <c r="BM27" s="21"/>
      <c r="BN27" s="3"/>
      <c r="BO27" s="3"/>
      <c r="BP27" s="21"/>
      <c r="BQ27" s="3"/>
      <c r="BR27" s="20"/>
      <c r="BS27" s="21"/>
      <c r="BT27" s="3">
        <f t="shared" si="1"/>
        <v>341</v>
      </c>
      <c r="BU27" s="21"/>
      <c r="BV27" s="24"/>
    </row>
    <row r="28" spans="1:74" ht="15" customHeight="1" x14ac:dyDescent="0.25">
      <c r="A28" s="32" t="s">
        <v>459</v>
      </c>
      <c r="B28" s="4" t="s">
        <v>460</v>
      </c>
      <c r="C28" s="18" t="s">
        <v>54</v>
      </c>
      <c r="D28" s="3">
        <v>49</v>
      </c>
      <c r="E28" s="3" t="s">
        <v>344</v>
      </c>
      <c r="F28" s="3" t="s">
        <v>237</v>
      </c>
      <c r="G28" s="3" t="s">
        <v>280</v>
      </c>
      <c r="H28" s="3" t="s">
        <v>57</v>
      </c>
      <c r="I28" s="19">
        <v>44945</v>
      </c>
      <c r="J28" s="3" t="s">
        <v>223</v>
      </c>
      <c r="K28" s="3" t="s">
        <v>224</v>
      </c>
      <c r="L28" s="3" t="s">
        <v>225</v>
      </c>
      <c r="M28" s="3" t="s">
        <v>238</v>
      </c>
      <c r="N28" s="3" t="s">
        <v>227</v>
      </c>
      <c r="O28" s="3" t="s">
        <v>228</v>
      </c>
      <c r="P28" s="20">
        <v>115000000</v>
      </c>
      <c r="Q28" s="20">
        <v>115000000</v>
      </c>
      <c r="R28" s="3">
        <v>11923</v>
      </c>
      <c r="S28" s="3" t="s">
        <v>89</v>
      </c>
      <c r="T28" s="3" t="s">
        <v>64</v>
      </c>
      <c r="U28" s="3" t="s">
        <v>65</v>
      </c>
      <c r="V28" s="3"/>
      <c r="W28" s="3" t="s">
        <v>239</v>
      </c>
      <c r="X28" s="3" t="s">
        <v>57</v>
      </c>
      <c r="Y28" s="19">
        <v>44950</v>
      </c>
      <c r="Z28" s="3" t="s">
        <v>67</v>
      </c>
      <c r="AA28" s="3"/>
      <c r="AB28" s="3" t="s">
        <v>68</v>
      </c>
      <c r="AC28" s="3" t="s">
        <v>69</v>
      </c>
      <c r="AD28" s="3" t="s">
        <v>427</v>
      </c>
      <c r="AE28" s="3">
        <v>1070608285</v>
      </c>
      <c r="AF28" s="3"/>
      <c r="AG28" s="3"/>
      <c r="AH28" s="3"/>
      <c r="AI28" s="3"/>
      <c r="AJ28" s="3"/>
      <c r="AK28" s="3"/>
      <c r="AL28" s="22">
        <f ca="1">+YEAR(TODAY())-YEAR(Tabla1[[#This Row],[FECHA DE NACIMIENTO]])</f>
        <v>123</v>
      </c>
      <c r="AM28" s="3">
        <v>24323</v>
      </c>
      <c r="AN28" s="19">
        <v>44950</v>
      </c>
      <c r="AO28" s="20">
        <v>115000000</v>
      </c>
      <c r="AP28" s="3"/>
      <c r="AQ28" s="3"/>
      <c r="AR28" s="3"/>
      <c r="AS28" s="23">
        <v>115000000</v>
      </c>
      <c r="AT28" s="3" t="s">
        <v>230</v>
      </c>
      <c r="AU28" s="19">
        <v>44949</v>
      </c>
      <c r="AV28" s="24" t="s">
        <v>74</v>
      </c>
      <c r="AW28" s="19">
        <v>44950</v>
      </c>
      <c r="AX28" s="19">
        <v>45291</v>
      </c>
      <c r="AY28" s="18">
        <f t="shared" si="2"/>
        <v>341</v>
      </c>
      <c r="AZ28" s="3" t="s">
        <v>92</v>
      </c>
      <c r="BA28" s="3">
        <v>19498970</v>
      </c>
      <c r="BB28" s="20"/>
      <c r="BC28" s="21"/>
      <c r="BD28" s="3"/>
      <c r="BE28" s="3"/>
      <c r="BF28" s="3"/>
      <c r="BG28" s="21"/>
      <c r="BH28" s="3"/>
      <c r="BI28" s="21"/>
      <c r="BJ28" s="20">
        <f>(Tabla1[[#This Row],[VALOR TOTAL CONTRATO + VF]]+Tabla1[[#This Row],[ADICION 1 ]]+Tabla1[[#This Row],[ADICION 2]]-Tabla1[[#This Row],[LIBERACION]])</f>
        <v>115000000</v>
      </c>
      <c r="BK28" s="3"/>
      <c r="BL28" s="21"/>
      <c r="BM28" s="21"/>
      <c r="BN28" s="3"/>
      <c r="BO28" s="3"/>
      <c r="BP28" s="21"/>
      <c r="BQ28" s="3"/>
      <c r="BR28" s="20"/>
      <c r="BS28" s="21"/>
      <c r="BT28" s="3">
        <f t="shared" si="1"/>
        <v>341</v>
      </c>
      <c r="BU28" s="21"/>
      <c r="BV28" s="24"/>
    </row>
    <row r="29" spans="1:74" ht="15" customHeight="1" x14ac:dyDescent="0.25">
      <c r="A29" s="32" t="s">
        <v>459</v>
      </c>
      <c r="B29" s="4" t="s">
        <v>460</v>
      </c>
      <c r="C29" s="18" t="s">
        <v>54</v>
      </c>
      <c r="D29" s="3">
        <v>51</v>
      </c>
      <c r="E29" s="3" t="s">
        <v>344</v>
      </c>
      <c r="F29" s="3" t="s">
        <v>240</v>
      </c>
      <c r="G29" s="3" t="s">
        <v>281</v>
      </c>
      <c r="H29" s="3" t="s">
        <v>57</v>
      </c>
      <c r="I29" s="19">
        <v>44950</v>
      </c>
      <c r="J29" s="3" t="s">
        <v>223</v>
      </c>
      <c r="K29" s="3" t="s">
        <v>224</v>
      </c>
      <c r="L29" s="3" t="s">
        <v>225</v>
      </c>
      <c r="M29" s="3" t="s">
        <v>241</v>
      </c>
      <c r="N29" s="3" t="s">
        <v>227</v>
      </c>
      <c r="O29" s="3" t="s">
        <v>228</v>
      </c>
      <c r="P29" s="20">
        <v>80500000</v>
      </c>
      <c r="Q29" s="20">
        <v>80500000</v>
      </c>
      <c r="R29" s="3">
        <v>12123</v>
      </c>
      <c r="S29" s="3" t="s">
        <v>89</v>
      </c>
      <c r="T29" s="3" t="s">
        <v>64</v>
      </c>
      <c r="U29" s="3" t="s">
        <v>65</v>
      </c>
      <c r="V29" s="3"/>
      <c r="W29" s="3" t="s">
        <v>242</v>
      </c>
      <c r="X29" s="3" t="s">
        <v>57</v>
      </c>
      <c r="Y29" s="19">
        <v>44951</v>
      </c>
      <c r="Z29" s="3" t="s">
        <v>67</v>
      </c>
      <c r="AA29" s="3"/>
      <c r="AB29" s="3" t="s">
        <v>68</v>
      </c>
      <c r="AC29" s="3" t="s">
        <v>69</v>
      </c>
      <c r="AD29" s="3" t="s">
        <v>428</v>
      </c>
      <c r="AE29" s="3">
        <v>72192898</v>
      </c>
      <c r="AF29" s="3"/>
      <c r="AG29" s="3"/>
      <c r="AH29" s="3"/>
      <c r="AI29" s="3"/>
      <c r="AJ29" s="3"/>
      <c r="AK29" s="3"/>
      <c r="AL29" s="22">
        <f ca="1">+YEAR(TODAY())-YEAR(Tabla1[[#This Row],[FECHA DE NACIMIENTO]])</f>
        <v>123</v>
      </c>
      <c r="AM29" s="3">
        <v>24623</v>
      </c>
      <c r="AN29" s="19">
        <v>44950</v>
      </c>
      <c r="AO29" s="20">
        <v>80500000</v>
      </c>
      <c r="AP29" s="3"/>
      <c r="AQ29" s="3"/>
      <c r="AR29" s="3"/>
      <c r="AS29" s="23">
        <v>80500000</v>
      </c>
      <c r="AT29" s="3" t="s">
        <v>230</v>
      </c>
      <c r="AU29" s="19">
        <v>44950</v>
      </c>
      <c r="AV29" s="24" t="s">
        <v>74</v>
      </c>
      <c r="AW29" s="19">
        <v>44951</v>
      </c>
      <c r="AX29" s="19">
        <v>45291</v>
      </c>
      <c r="AY29" s="18">
        <f t="shared" si="2"/>
        <v>340</v>
      </c>
      <c r="AZ29" s="3" t="s">
        <v>92</v>
      </c>
      <c r="BA29" s="3">
        <v>19498970</v>
      </c>
      <c r="BB29" s="20"/>
      <c r="BC29" s="21"/>
      <c r="BD29" s="3"/>
      <c r="BE29" s="3"/>
      <c r="BF29" s="3"/>
      <c r="BG29" s="21"/>
      <c r="BH29" s="3"/>
      <c r="BI29" s="21"/>
      <c r="BJ29" s="20">
        <f>(Tabla1[[#This Row],[VALOR TOTAL CONTRATO + VF]]+Tabla1[[#This Row],[ADICION 1 ]]+Tabla1[[#This Row],[ADICION 2]]-Tabla1[[#This Row],[LIBERACION]])</f>
        <v>80500000</v>
      </c>
      <c r="BK29" s="3"/>
      <c r="BL29" s="21"/>
      <c r="BM29" s="21"/>
      <c r="BN29" s="3"/>
      <c r="BO29" s="3"/>
      <c r="BP29" s="21"/>
      <c r="BQ29" s="3"/>
      <c r="BR29" s="20"/>
      <c r="BS29" s="21"/>
      <c r="BT29" s="3">
        <f t="shared" si="1"/>
        <v>340</v>
      </c>
      <c r="BU29" s="21"/>
      <c r="BV29" s="24"/>
    </row>
    <row r="30" spans="1:74" ht="15" customHeight="1" x14ac:dyDescent="0.25">
      <c r="A30" s="32" t="s">
        <v>459</v>
      </c>
      <c r="B30" s="4" t="s">
        <v>460</v>
      </c>
      <c r="C30" s="18" t="s">
        <v>54</v>
      </c>
      <c r="D30" s="3">
        <v>26</v>
      </c>
      <c r="E30" s="3" t="s">
        <v>344</v>
      </c>
      <c r="F30" s="3" t="s">
        <v>243</v>
      </c>
      <c r="G30" s="3" t="s">
        <v>282</v>
      </c>
      <c r="H30" s="3" t="s">
        <v>57</v>
      </c>
      <c r="I30" s="19">
        <v>44945</v>
      </c>
      <c r="J30" s="3" t="s">
        <v>223</v>
      </c>
      <c r="K30" s="3" t="s">
        <v>224</v>
      </c>
      <c r="L30" s="3" t="s">
        <v>244</v>
      </c>
      <c r="M30" s="3" t="s">
        <v>245</v>
      </c>
      <c r="N30" s="3" t="s">
        <v>246</v>
      </c>
      <c r="O30" s="3" t="s">
        <v>247</v>
      </c>
      <c r="P30" s="20">
        <v>60000000</v>
      </c>
      <c r="Q30" s="20">
        <v>60000000</v>
      </c>
      <c r="R30" s="3">
        <v>9923</v>
      </c>
      <c r="S30" s="3" t="s">
        <v>63</v>
      </c>
      <c r="T30" s="3" t="s">
        <v>64</v>
      </c>
      <c r="U30" s="3" t="s">
        <v>65</v>
      </c>
      <c r="V30" s="3"/>
      <c r="W30" s="3" t="s">
        <v>248</v>
      </c>
      <c r="X30" s="3" t="s">
        <v>57</v>
      </c>
      <c r="Y30" s="19">
        <v>44949</v>
      </c>
      <c r="Z30" s="3" t="s">
        <v>67</v>
      </c>
      <c r="AA30" s="3"/>
      <c r="AB30" s="3" t="s">
        <v>68</v>
      </c>
      <c r="AC30" s="3" t="s">
        <v>69</v>
      </c>
      <c r="AD30" s="3" t="s">
        <v>429</v>
      </c>
      <c r="AE30" s="3">
        <v>1075243527</v>
      </c>
      <c r="AF30" s="3"/>
      <c r="AG30" s="3"/>
      <c r="AH30" s="3"/>
      <c r="AI30" s="3"/>
      <c r="AJ30" s="3"/>
      <c r="AK30" s="3"/>
      <c r="AL30" s="22">
        <f ca="1">+YEAR(TODAY())-YEAR(Tabla1[[#This Row],[FECHA DE NACIMIENTO]])</f>
        <v>123</v>
      </c>
      <c r="AM30" s="3">
        <v>21623</v>
      </c>
      <c r="AN30" s="19">
        <v>44946</v>
      </c>
      <c r="AO30" s="20">
        <v>60000000</v>
      </c>
      <c r="AP30" s="3"/>
      <c r="AQ30" s="3"/>
      <c r="AR30" s="3"/>
      <c r="AS30" s="23">
        <v>60000000</v>
      </c>
      <c r="AT30" s="3" t="s">
        <v>230</v>
      </c>
      <c r="AU30" s="19">
        <v>44945</v>
      </c>
      <c r="AV30" s="24" t="s">
        <v>74</v>
      </c>
      <c r="AW30" s="19">
        <v>44949</v>
      </c>
      <c r="AX30" s="19">
        <v>45249</v>
      </c>
      <c r="AY30" s="18">
        <f t="shared" si="2"/>
        <v>300</v>
      </c>
      <c r="AZ30" s="3" t="s">
        <v>172</v>
      </c>
      <c r="BA30" s="3">
        <v>79279880</v>
      </c>
      <c r="BB30" s="20"/>
      <c r="BC30" s="21"/>
      <c r="BD30" s="3"/>
      <c r="BE30" s="3"/>
      <c r="BF30" s="3"/>
      <c r="BG30" s="21"/>
      <c r="BH30" s="3"/>
      <c r="BI30" s="21"/>
      <c r="BJ30" s="20">
        <f>(Tabla1[[#This Row],[VALOR TOTAL CONTRATO + VF]]+Tabla1[[#This Row],[ADICION 1 ]]+Tabla1[[#This Row],[ADICION 2]]-Tabla1[[#This Row],[LIBERACION]])</f>
        <v>60000000</v>
      </c>
      <c r="BK30" s="3"/>
      <c r="BL30" s="21"/>
      <c r="BM30" s="21"/>
      <c r="BN30" s="3"/>
      <c r="BO30" s="3"/>
      <c r="BP30" s="21"/>
      <c r="BQ30" s="3"/>
      <c r="BR30" s="20"/>
      <c r="BS30" s="21"/>
      <c r="BT30" s="3">
        <f t="shared" si="1"/>
        <v>300</v>
      </c>
      <c r="BU30" s="21"/>
      <c r="BV30" s="24"/>
    </row>
    <row r="31" spans="1:74" ht="15" customHeight="1" x14ac:dyDescent="0.25">
      <c r="A31" s="32" t="s">
        <v>459</v>
      </c>
      <c r="B31" s="4" t="s">
        <v>460</v>
      </c>
      <c r="C31" s="18" t="s">
        <v>54</v>
      </c>
      <c r="D31" s="3">
        <v>29</v>
      </c>
      <c r="E31" s="3" t="s">
        <v>344</v>
      </c>
      <c r="F31" s="3" t="s">
        <v>249</v>
      </c>
      <c r="G31" s="3" t="s">
        <v>283</v>
      </c>
      <c r="H31" s="3" t="s">
        <v>57</v>
      </c>
      <c r="I31" s="19">
        <v>44949</v>
      </c>
      <c r="J31" s="3" t="s">
        <v>223</v>
      </c>
      <c r="K31" s="3" t="s">
        <v>224</v>
      </c>
      <c r="L31" s="3" t="s">
        <v>250</v>
      </c>
      <c r="M31" s="3" t="s">
        <v>251</v>
      </c>
      <c r="N31" s="3" t="s">
        <v>246</v>
      </c>
      <c r="O31" s="3" t="s">
        <v>247</v>
      </c>
      <c r="P31" s="20">
        <v>47150000</v>
      </c>
      <c r="Q31" s="20">
        <v>47150000</v>
      </c>
      <c r="R31" s="3">
        <v>13423</v>
      </c>
      <c r="S31" s="3" t="s">
        <v>63</v>
      </c>
      <c r="T31" s="3" t="s">
        <v>64</v>
      </c>
      <c r="U31" s="3" t="s">
        <v>65</v>
      </c>
      <c r="V31" s="3"/>
      <c r="W31" s="3" t="s">
        <v>252</v>
      </c>
      <c r="X31" s="3" t="s">
        <v>57</v>
      </c>
      <c r="Y31" s="19">
        <v>44950</v>
      </c>
      <c r="Z31" s="3" t="s">
        <v>67</v>
      </c>
      <c r="AA31" s="3"/>
      <c r="AB31" s="3" t="s">
        <v>68</v>
      </c>
      <c r="AC31" s="3" t="s">
        <v>69</v>
      </c>
      <c r="AD31" s="3" t="s">
        <v>253</v>
      </c>
      <c r="AE31" s="3">
        <v>79727331</v>
      </c>
      <c r="AF31" s="3"/>
      <c r="AG31" s="3"/>
      <c r="AH31" s="3"/>
      <c r="AI31" s="3"/>
      <c r="AJ31" s="3"/>
      <c r="AK31" s="3"/>
      <c r="AL31" s="22">
        <f ca="1">+YEAR(TODAY())-YEAR(Tabla1[[#This Row],[FECHA DE NACIMIENTO]])</f>
        <v>123</v>
      </c>
      <c r="AM31" s="3">
        <v>24823</v>
      </c>
      <c r="AN31" s="19">
        <v>44950</v>
      </c>
      <c r="AO31" s="20">
        <v>47150000</v>
      </c>
      <c r="AP31" s="3"/>
      <c r="AQ31" s="3"/>
      <c r="AR31" s="3"/>
      <c r="AS31" s="23">
        <v>47150000</v>
      </c>
      <c r="AT31" s="3" t="s">
        <v>230</v>
      </c>
      <c r="AU31" s="19">
        <v>44949</v>
      </c>
      <c r="AV31" s="24" t="s">
        <v>74</v>
      </c>
      <c r="AW31" s="19">
        <v>44950</v>
      </c>
      <c r="AX31" s="19">
        <v>45291</v>
      </c>
      <c r="AY31" s="18">
        <f t="shared" si="2"/>
        <v>341</v>
      </c>
      <c r="AZ31" s="3" t="s">
        <v>437</v>
      </c>
      <c r="BA31" s="3">
        <v>393757630</v>
      </c>
      <c r="BB31" s="20"/>
      <c r="BC31" s="21"/>
      <c r="BD31" s="3"/>
      <c r="BE31" s="3"/>
      <c r="BF31" s="3"/>
      <c r="BG31" s="21"/>
      <c r="BH31" s="3"/>
      <c r="BI31" s="21"/>
      <c r="BJ31" s="20">
        <f>(Tabla1[[#This Row],[VALOR TOTAL CONTRATO + VF]]+Tabla1[[#This Row],[ADICION 1 ]]+Tabla1[[#This Row],[ADICION 2]]-Tabla1[[#This Row],[LIBERACION]])</f>
        <v>47150000</v>
      </c>
      <c r="BK31" s="3"/>
      <c r="BL31" s="21"/>
      <c r="BM31" s="21"/>
      <c r="BN31" s="3"/>
      <c r="BO31" s="3"/>
      <c r="BP31" s="21"/>
      <c r="BQ31" s="3"/>
      <c r="BR31" s="20"/>
      <c r="BS31" s="21"/>
      <c r="BT31" s="3">
        <f t="shared" si="1"/>
        <v>341</v>
      </c>
      <c r="BU31" s="21"/>
      <c r="BV31" s="24"/>
    </row>
    <row r="32" spans="1:74" ht="15" customHeight="1" x14ac:dyDescent="0.25">
      <c r="A32" s="32" t="s">
        <v>459</v>
      </c>
      <c r="B32" s="4" t="s">
        <v>460</v>
      </c>
      <c r="C32" s="18" t="s">
        <v>54</v>
      </c>
      <c r="D32" s="3">
        <v>33</v>
      </c>
      <c r="E32" s="3" t="s">
        <v>344</v>
      </c>
      <c r="F32" s="3" t="s">
        <v>254</v>
      </c>
      <c r="G32" s="3" t="s">
        <v>284</v>
      </c>
      <c r="H32" s="3" t="s">
        <v>57</v>
      </c>
      <c r="I32" s="19">
        <v>44949</v>
      </c>
      <c r="J32" s="3" t="s">
        <v>223</v>
      </c>
      <c r="K32" s="3" t="s">
        <v>224</v>
      </c>
      <c r="L32" s="3" t="s">
        <v>250</v>
      </c>
      <c r="M32" s="3" t="s">
        <v>255</v>
      </c>
      <c r="N32" s="3" t="s">
        <v>256</v>
      </c>
      <c r="O32" s="3" t="s">
        <v>247</v>
      </c>
      <c r="P32" s="20">
        <v>77000000</v>
      </c>
      <c r="Q32" s="20">
        <v>77000000</v>
      </c>
      <c r="R32" s="3">
        <v>12523</v>
      </c>
      <c r="S32" s="3" t="s">
        <v>63</v>
      </c>
      <c r="T32" s="3" t="s">
        <v>64</v>
      </c>
      <c r="U32" s="3" t="s">
        <v>65</v>
      </c>
      <c r="V32" s="3"/>
      <c r="W32" s="3" t="s">
        <v>257</v>
      </c>
      <c r="X32" s="3" t="s">
        <v>57</v>
      </c>
      <c r="Y32" s="19">
        <v>44952</v>
      </c>
      <c r="Z32" s="3" t="s">
        <v>67</v>
      </c>
      <c r="AA32" s="3"/>
      <c r="AB32" s="3" t="s">
        <v>68</v>
      </c>
      <c r="AC32" s="3" t="s">
        <v>69</v>
      </c>
      <c r="AD32" s="3" t="s">
        <v>430</v>
      </c>
      <c r="AE32" s="3">
        <v>52515581</v>
      </c>
      <c r="AF32" s="3"/>
      <c r="AG32" s="3"/>
      <c r="AH32" s="3"/>
      <c r="AI32" s="3"/>
      <c r="AJ32" s="3"/>
      <c r="AK32" s="3"/>
      <c r="AL32" s="22">
        <f ca="1">+YEAR(TODAY())-YEAR(Tabla1[[#This Row],[FECHA DE NACIMIENTO]])</f>
        <v>123</v>
      </c>
      <c r="AM32" s="3">
        <v>24723</v>
      </c>
      <c r="AN32" s="19">
        <v>44950</v>
      </c>
      <c r="AO32" s="20">
        <v>77000000</v>
      </c>
      <c r="AP32" s="3"/>
      <c r="AQ32" s="3"/>
      <c r="AR32" s="3"/>
      <c r="AS32" s="23">
        <v>77000000</v>
      </c>
      <c r="AT32" s="3" t="s">
        <v>230</v>
      </c>
      <c r="AU32" s="19">
        <v>44950</v>
      </c>
      <c r="AV32" s="24" t="s">
        <v>74</v>
      </c>
      <c r="AW32" s="19">
        <v>44952</v>
      </c>
      <c r="AX32" s="19">
        <v>45283</v>
      </c>
      <c r="AY32" s="18">
        <f t="shared" si="2"/>
        <v>331</v>
      </c>
      <c r="AZ32" s="3" t="s">
        <v>437</v>
      </c>
      <c r="BA32" s="3">
        <v>393757630</v>
      </c>
      <c r="BB32" s="20"/>
      <c r="BC32" s="21"/>
      <c r="BD32" s="3"/>
      <c r="BE32" s="3"/>
      <c r="BF32" s="3"/>
      <c r="BG32" s="21"/>
      <c r="BH32" s="3"/>
      <c r="BI32" s="21"/>
      <c r="BJ32" s="20">
        <f>(Tabla1[[#This Row],[VALOR TOTAL CONTRATO + VF]]+Tabla1[[#This Row],[ADICION 1 ]]+Tabla1[[#This Row],[ADICION 2]]-Tabla1[[#This Row],[LIBERACION]])</f>
        <v>77000000</v>
      </c>
      <c r="BK32" s="3"/>
      <c r="BL32" s="21"/>
      <c r="BM32" s="21"/>
      <c r="BN32" s="3"/>
      <c r="BO32" s="3"/>
      <c r="BP32" s="21"/>
      <c r="BQ32" s="3"/>
      <c r="BR32" s="20"/>
      <c r="BS32" s="21"/>
      <c r="BT32" s="3">
        <f t="shared" si="1"/>
        <v>331</v>
      </c>
      <c r="BU32" s="21"/>
      <c r="BV32" s="24"/>
    </row>
    <row r="33" spans="1:74" ht="15" customHeight="1" x14ac:dyDescent="0.25">
      <c r="A33" s="32" t="s">
        <v>459</v>
      </c>
      <c r="B33" s="4" t="s">
        <v>460</v>
      </c>
      <c r="C33" s="18" t="s">
        <v>54</v>
      </c>
      <c r="D33" s="3">
        <v>251</v>
      </c>
      <c r="E33" s="3" t="s">
        <v>344</v>
      </c>
      <c r="F33" s="3" t="s">
        <v>258</v>
      </c>
      <c r="G33" s="3" t="s">
        <v>285</v>
      </c>
      <c r="H33" s="3" t="s">
        <v>57</v>
      </c>
      <c r="I33" s="19">
        <v>44950</v>
      </c>
      <c r="J33" s="3" t="s">
        <v>223</v>
      </c>
      <c r="K33" s="3" t="s">
        <v>224</v>
      </c>
      <c r="L33" s="3" t="s">
        <v>259</v>
      </c>
      <c r="M33" s="3" t="s">
        <v>260</v>
      </c>
      <c r="N33" s="3" t="s">
        <v>261</v>
      </c>
      <c r="O33" s="3" t="s">
        <v>262</v>
      </c>
      <c r="P33" s="20">
        <v>52500000</v>
      </c>
      <c r="Q33" s="20">
        <v>52500000</v>
      </c>
      <c r="R33" s="3">
        <v>14123</v>
      </c>
      <c r="S33" s="3" t="s">
        <v>63</v>
      </c>
      <c r="T33" s="3" t="s">
        <v>64</v>
      </c>
      <c r="U33" s="3" t="s">
        <v>65</v>
      </c>
      <c r="V33" s="3"/>
      <c r="W33" s="3" t="s">
        <v>263</v>
      </c>
      <c r="X33" s="3" t="s">
        <v>57</v>
      </c>
      <c r="Y33" s="19">
        <v>44952</v>
      </c>
      <c r="Z33" s="3" t="s">
        <v>67</v>
      </c>
      <c r="AA33" s="3"/>
      <c r="AB33" s="3" t="s">
        <v>68</v>
      </c>
      <c r="AC33" s="3" t="s">
        <v>69</v>
      </c>
      <c r="AD33" s="3" t="s">
        <v>264</v>
      </c>
      <c r="AE33" s="3">
        <v>1014207920</v>
      </c>
      <c r="AF33" s="3"/>
      <c r="AG33" s="3"/>
      <c r="AH33" s="3"/>
      <c r="AI33" s="3"/>
      <c r="AJ33" s="3"/>
      <c r="AK33" s="3"/>
      <c r="AL33" s="22">
        <f ca="1">+YEAR(TODAY())-YEAR(Tabla1[[#This Row],[FECHA DE NACIMIENTO]])</f>
        <v>123</v>
      </c>
      <c r="AM33" s="3">
        <v>27623</v>
      </c>
      <c r="AN33" s="19">
        <v>44952</v>
      </c>
      <c r="AO33" s="20">
        <v>52500000</v>
      </c>
      <c r="AP33" s="3"/>
      <c r="AQ33" s="3"/>
      <c r="AR33" s="3"/>
      <c r="AS33" s="23">
        <v>52500000</v>
      </c>
      <c r="AT33" s="3" t="s">
        <v>230</v>
      </c>
      <c r="AU33" s="19">
        <v>44951</v>
      </c>
      <c r="AV33" s="24" t="s">
        <v>74</v>
      </c>
      <c r="AW33" s="19">
        <v>44952</v>
      </c>
      <c r="AX33" s="19">
        <v>45164</v>
      </c>
      <c r="AY33" s="18">
        <f t="shared" si="2"/>
        <v>212</v>
      </c>
      <c r="AZ33" s="3" t="s">
        <v>438</v>
      </c>
      <c r="BA33" s="3">
        <v>51832657</v>
      </c>
      <c r="BB33" s="20"/>
      <c r="BC33" s="21"/>
      <c r="BD33" s="3"/>
      <c r="BE33" s="3"/>
      <c r="BF33" s="3"/>
      <c r="BG33" s="21"/>
      <c r="BH33" s="3"/>
      <c r="BI33" s="21"/>
      <c r="BJ33" s="20">
        <f>(Tabla1[[#This Row],[VALOR TOTAL CONTRATO + VF]]+Tabla1[[#This Row],[ADICION 1 ]]+Tabla1[[#This Row],[ADICION 2]]-Tabla1[[#This Row],[LIBERACION]])</f>
        <v>52500000</v>
      </c>
      <c r="BK33" s="3"/>
      <c r="BL33" s="21"/>
      <c r="BM33" s="21"/>
      <c r="BN33" s="3"/>
      <c r="BO33" s="3"/>
      <c r="BP33" s="21"/>
      <c r="BQ33" s="3"/>
      <c r="BR33" s="20"/>
      <c r="BS33" s="21"/>
      <c r="BT33" s="3">
        <f t="shared" si="1"/>
        <v>212</v>
      </c>
      <c r="BU33" s="21"/>
      <c r="BV33" s="24"/>
    </row>
    <row r="34" spans="1:74" ht="15" customHeight="1" x14ac:dyDescent="0.25">
      <c r="A34" s="32" t="s">
        <v>459</v>
      </c>
      <c r="B34" s="4" t="s">
        <v>460</v>
      </c>
      <c r="C34" s="18" t="s">
        <v>54</v>
      </c>
      <c r="D34" s="3">
        <v>24</v>
      </c>
      <c r="E34" s="3" t="s">
        <v>344</v>
      </c>
      <c r="F34" s="3" t="s">
        <v>265</v>
      </c>
      <c r="G34" s="3" t="s">
        <v>286</v>
      </c>
      <c r="H34" s="3" t="s">
        <v>57</v>
      </c>
      <c r="I34" s="19">
        <v>44953</v>
      </c>
      <c r="J34" s="3" t="s">
        <v>223</v>
      </c>
      <c r="K34" s="3" t="s">
        <v>483</v>
      </c>
      <c r="L34" s="3" t="s">
        <v>244</v>
      </c>
      <c r="M34" s="3" t="s">
        <v>266</v>
      </c>
      <c r="N34" s="3" t="s">
        <v>246</v>
      </c>
      <c r="O34" s="3" t="s">
        <v>247</v>
      </c>
      <c r="P34" s="20">
        <v>30800000</v>
      </c>
      <c r="Q34" s="20">
        <v>30800000</v>
      </c>
      <c r="R34" s="3">
        <v>15523</v>
      </c>
      <c r="S34" s="3" t="s">
        <v>63</v>
      </c>
      <c r="T34" s="3" t="s">
        <v>64</v>
      </c>
      <c r="U34" s="3" t="s">
        <v>65</v>
      </c>
      <c r="V34" s="3"/>
      <c r="W34" s="3" t="s">
        <v>267</v>
      </c>
      <c r="X34" s="3" t="s">
        <v>57</v>
      </c>
      <c r="Y34" s="19">
        <v>44957</v>
      </c>
      <c r="Z34" s="3" t="s">
        <v>117</v>
      </c>
      <c r="AA34" s="3"/>
      <c r="AB34" s="3" t="s">
        <v>68</v>
      </c>
      <c r="AC34" s="3" t="s">
        <v>69</v>
      </c>
      <c r="AD34" s="3" t="s">
        <v>268</v>
      </c>
      <c r="AE34" s="3">
        <v>51977370</v>
      </c>
      <c r="AF34" s="3"/>
      <c r="AG34" s="3"/>
      <c r="AH34" s="3"/>
      <c r="AI34" s="3"/>
      <c r="AJ34" s="3"/>
      <c r="AK34" s="3"/>
      <c r="AL34" s="22">
        <f ca="1">+YEAR(TODAY())-YEAR(Tabla1[[#This Row],[FECHA DE NACIMIENTO]])</f>
        <v>123</v>
      </c>
      <c r="AM34" s="3">
        <v>30523</v>
      </c>
      <c r="AN34" s="19">
        <v>44956</v>
      </c>
      <c r="AO34" s="20">
        <v>30800000</v>
      </c>
      <c r="AP34" s="3"/>
      <c r="AQ34" s="3"/>
      <c r="AR34" s="3"/>
      <c r="AS34" s="23">
        <v>30800000</v>
      </c>
      <c r="AT34" s="3" t="s">
        <v>230</v>
      </c>
      <c r="AU34" s="19">
        <v>44956</v>
      </c>
      <c r="AV34" s="24" t="s">
        <v>74</v>
      </c>
      <c r="AW34" s="19">
        <v>44957</v>
      </c>
      <c r="AX34" s="19">
        <v>45291</v>
      </c>
      <c r="AY34" s="18">
        <f t="shared" si="2"/>
        <v>334</v>
      </c>
      <c r="AZ34" s="3" t="s">
        <v>172</v>
      </c>
      <c r="BA34" s="3">
        <v>79279880</v>
      </c>
      <c r="BB34" s="20"/>
      <c r="BC34" s="21"/>
      <c r="BD34" s="3"/>
      <c r="BE34" s="3"/>
      <c r="BF34" s="3"/>
      <c r="BG34" s="21"/>
      <c r="BH34" s="3"/>
      <c r="BI34" s="21"/>
      <c r="BJ34" s="20">
        <f>(Tabla1[[#This Row],[VALOR TOTAL CONTRATO + VF]]+Tabla1[[#This Row],[ADICION 1 ]]+Tabla1[[#This Row],[ADICION 2]]-Tabla1[[#This Row],[LIBERACION]])</f>
        <v>30800000</v>
      </c>
      <c r="BK34" s="3"/>
      <c r="BL34" s="21"/>
      <c r="BM34" s="21"/>
      <c r="BN34" s="3"/>
      <c r="BO34" s="3"/>
      <c r="BP34" s="21"/>
      <c r="BQ34" s="3"/>
      <c r="BR34" s="20"/>
      <c r="BS34" s="21"/>
      <c r="BT34" s="3">
        <f t="shared" si="1"/>
        <v>334</v>
      </c>
      <c r="BU34" s="21"/>
      <c r="BV34" s="24"/>
    </row>
    <row r="35" spans="1:74" ht="15" customHeight="1" x14ac:dyDescent="0.25">
      <c r="A35" s="32" t="s">
        <v>459</v>
      </c>
      <c r="B35" s="4" t="s">
        <v>460</v>
      </c>
      <c r="C35" s="18" t="s">
        <v>54</v>
      </c>
      <c r="D35" s="3">
        <v>46</v>
      </c>
      <c r="E35" s="3" t="s">
        <v>344</v>
      </c>
      <c r="F35" s="3" t="s">
        <v>269</v>
      </c>
      <c r="G35" s="3" t="s">
        <v>287</v>
      </c>
      <c r="H35" s="3" t="s">
        <v>57</v>
      </c>
      <c r="I35" s="19">
        <v>44944</v>
      </c>
      <c r="J35" s="3" t="s">
        <v>223</v>
      </c>
      <c r="K35" s="3" t="s">
        <v>224</v>
      </c>
      <c r="L35" s="3" t="s">
        <v>225</v>
      </c>
      <c r="M35" s="3" t="s">
        <v>270</v>
      </c>
      <c r="N35" s="3" t="s">
        <v>227</v>
      </c>
      <c r="O35" s="3" t="s">
        <v>228</v>
      </c>
      <c r="P35" s="20">
        <v>103500000</v>
      </c>
      <c r="Q35" s="20">
        <v>103500000</v>
      </c>
      <c r="R35" s="3">
        <v>11523</v>
      </c>
      <c r="S35" s="3" t="s">
        <v>89</v>
      </c>
      <c r="T35" s="3" t="s">
        <v>64</v>
      </c>
      <c r="U35" s="3" t="s">
        <v>65</v>
      </c>
      <c r="V35" s="3"/>
      <c r="W35" s="3" t="s">
        <v>271</v>
      </c>
      <c r="X35" s="3" t="s">
        <v>57</v>
      </c>
      <c r="Y35" s="19">
        <v>44945</v>
      </c>
      <c r="Z35" s="3" t="s">
        <v>67</v>
      </c>
      <c r="AA35" s="3"/>
      <c r="AB35" s="3" t="s">
        <v>68</v>
      </c>
      <c r="AC35" s="3" t="s">
        <v>69</v>
      </c>
      <c r="AD35" s="3" t="s">
        <v>431</v>
      </c>
      <c r="AE35" s="3">
        <v>1058038192</v>
      </c>
      <c r="AF35" s="3"/>
      <c r="AG35" s="3"/>
      <c r="AH35" s="3"/>
      <c r="AI35" s="3"/>
      <c r="AJ35" s="3"/>
      <c r="AK35" s="3"/>
      <c r="AL35" s="22">
        <f ca="1">+YEAR(TODAY())-YEAR(Tabla1[[#This Row],[FECHA DE NACIMIENTO]])</f>
        <v>123</v>
      </c>
      <c r="AM35" s="3">
        <v>20323</v>
      </c>
      <c r="AN35" s="19">
        <v>44945</v>
      </c>
      <c r="AO35" s="20">
        <v>103500000</v>
      </c>
      <c r="AP35" s="3"/>
      <c r="AQ35" s="3"/>
      <c r="AR35" s="3"/>
      <c r="AS35" s="23">
        <v>103500000</v>
      </c>
      <c r="AT35" s="3" t="s">
        <v>230</v>
      </c>
      <c r="AU35" s="19">
        <v>44944</v>
      </c>
      <c r="AV35" s="24" t="s">
        <v>74</v>
      </c>
      <c r="AW35" s="19">
        <v>44945</v>
      </c>
      <c r="AX35" s="19">
        <v>45291</v>
      </c>
      <c r="AY35" s="18">
        <f t="shared" si="2"/>
        <v>346</v>
      </c>
      <c r="AZ35" s="3" t="s">
        <v>92</v>
      </c>
      <c r="BA35" s="3">
        <v>19498970</v>
      </c>
      <c r="BB35" s="20"/>
      <c r="BC35" s="21"/>
      <c r="BD35" s="3"/>
      <c r="BE35" s="3"/>
      <c r="BF35" s="3"/>
      <c r="BG35" s="21"/>
      <c r="BH35" s="3"/>
      <c r="BI35" s="21"/>
      <c r="BJ35" s="20">
        <f>(Tabla1[[#This Row],[VALOR TOTAL CONTRATO + VF]]+Tabla1[[#This Row],[ADICION 1 ]]+Tabla1[[#This Row],[ADICION 2]]-Tabla1[[#This Row],[LIBERACION]])</f>
        <v>103500000</v>
      </c>
      <c r="BK35" s="3"/>
      <c r="BL35" s="21"/>
      <c r="BM35" s="21"/>
      <c r="BN35" s="3"/>
      <c r="BO35" s="3"/>
      <c r="BP35" s="21"/>
      <c r="BQ35" s="3"/>
      <c r="BR35" s="20"/>
      <c r="BS35" s="21"/>
      <c r="BT35" s="3">
        <f t="shared" si="1"/>
        <v>346</v>
      </c>
      <c r="BU35" s="21"/>
      <c r="BV35" s="24"/>
    </row>
    <row r="36" spans="1:74" ht="15" customHeight="1" x14ac:dyDescent="0.25">
      <c r="A36" s="32" t="s">
        <v>459</v>
      </c>
      <c r="B36" s="4" t="s">
        <v>460</v>
      </c>
      <c r="C36" s="18" t="s">
        <v>54</v>
      </c>
      <c r="D36" s="3">
        <v>115</v>
      </c>
      <c r="E36" s="3" t="s">
        <v>344</v>
      </c>
      <c r="F36" s="3" t="s">
        <v>272</v>
      </c>
      <c r="G36" s="3" t="s">
        <v>288</v>
      </c>
      <c r="H36" s="3" t="s">
        <v>57</v>
      </c>
      <c r="I36" s="19">
        <v>44944</v>
      </c>
      <c r="J36" s="3" t="s">
        <v>223</v>
      </c>
      <c r="K36" s="3" t="s">
        <v>224</v>
      </c>
      <c r="L36" s="3" t="s">
        <v>273</v>
      </c>
      <c r="M36" s="3" t="s">
        <v>274</v>
      </c>
      <c r="N36" s="3" t="s">
        <v>246</v>
      </c>
      <c r="O36" s="3" t="s">
        <v>247</v>
      </c>
      <c r="P36" s="20">
        <v>80000000</v>
      </c>
      <c r="Q36" s="20">
        <v>80000000</v>
      </c>
      <c r="R36" s="3">
        <v>12923</v>
      </c>
      <c r="S36" s="3" t="s">
        <v>63</v>
      </c>
      <c r="T36" s="3" t="s">
        <v>64</v>
      </c>
      <c r="U36" s="3" t="s">
        <v>65</v>
      </c>
      <c r="V36" s="3"/>
      <c r="W36" s="3" t="s">
        <v>275</v>
      </c>
      <c r="X36" s="3" t="s">
        <v>57</v>
      </c>
      <c r="Y36" s="19">
        <v>44949</v>
      </c>
      <c r="Z36" s="3" t="s">
        <v>67</v>
      </c>
      <c r="AA36" s="3"/>
      <c r="AB36" s="3" t="s">
        <v>68</v>
      </c>
      <c r="AC36" s="3" t="s">
        <v>69</v>
      </c>
      <c r="AD36" s="3" t="s">
        <v>276</v>
      </c>
      <c r="AE36" s="3">
        <v>79470333</v>
      </c>
      <c r="AF36" s="3"/>
      <c r="AG36" s="3"/>
      <c r="AH36" s="3"/>
      <c r="AI36" s="3"/>
      <c r="AJ36" s="3"/>
      <c r="AK36" s="3"/>
      <c r="AL36" s="22">
        <f ca="1">+YEAR(TODAY())-YEAR(Tabla1[[#This Row],[FECHA DE NACIMIENTO]])</f>
        <v>123</v>
      </c>
      <c r="AM36" s="3">
        <v>22423</v>
      </c>
      <c r="AN36" s="19">
        <v>44949</v>
      </c>
      <c r="AO36" s="20">
        <v>80000000</v>
      </c>
      <c r="AP36" s="3"/>
      <c r="AQ36" s="3"/>
      <c r="AR36" s="3"/>
      <c r="AS36" s="23">
        <v>80000000</v>
      </c>
      <c r="AT36" s="3" t="s">
        <v>230</v>
      </c>
      <c r="AU36" s="19">
        <v>44950</v>
      </c>
      <c r="AV36" s="24" t="s">
        <v>74</v>
      </c>
      <c r="AW36" s="19">
        <v>44949</v>
      </c>
      <c r="AX36" s="19">
        <v>45250</v>
      </c>
      <c r="AY36" s="18">
        <f t="shared" si="2"/>
        <v>301</v>
      </c>
      <c r="AZ36" s="3" t="s">
        <v>437</v>
      </c>
      <c r="BA36" s="3">
        <v>393757630</v>
      </c>
      <c r="BB36" s="20"/>
      <c r="BC36" s="21"/>
      <c r="BD36" s="3"/>
      <c r="BE36" s="3"/>
      <c r="BF36" s="3"/>
      <c r="BG36" s="21"/>
      <c r="BH36" s="3"/>
      <c r="BI36" s="21"/>
      <c r="BJ36" s="20">
        <f>(Tabla1[[#This Row],[VALOR TOTAL CONTRATO + VF]]+Tabla1[[#This Row],[ADICION 1 ]]+Tabla1[[#This Row],[ADICION 2]]-Tabla1[[#This Row],[LIBERACION]])</f>
        <v>80000000</v>
      </c>
      <c r="BK36" s="3"/>
      <c r="BL36" s="21"/>
      <c r="BM36" s="21"/>
      <c r="BN36" s="3"/>
      <c r="BO36" s="3"/>
      <c r="BP36" s="21"/>
      <c r="BQ36" s="3"/>
      <c r="BR36" s="20"/>
      <c r="BS36" s="21"/>
      <c r="BT36" s="3">
        <f t="shared" si="1"/>
        <v>301</v>
      </c>
      <c r="BU36" s="21"/>
      <c r="BV36" s="24"/>
    </row>
    <row r="37" spans="1:74" ht="15" customHeight="1" x14ac:dyDescent="0.25">
      <c r="A37" s="32" t="s">
        <v>459</v>
      </c>
      <c r="B37" s="4" t="s">
        <v>460</v>
      </c>
      <c r="C37" s="18" t="s">
        <v>54</v>
      </c>
      <c r="D37" s="3">
        <v>205</v>
      </c>
      <c r="E37" s="3" t="s">
        <v>345</v>
      </c>
      <c r="F37" s="3" t="s">
        <v>289</v>
      </c>
      <c r="G37" s="3" t="s">
        <v>987</v>
      </c>
      <c r="H37" s="3" t="s">
        <v>57</v>
      </c>
      <c r="I37" s="19">
        <v>44939</v>
      </c>
      <c r="J37" s="3" t="s">
        <v>59</v>
      </c>
      <c r="K37" s="3" t="s">
        <v>290</v>
      </c>
      <c r="L37" s="3" t="s">
        <v>291</v>
      </c>
      <c r="M37" s="3" t="s">
        <v>292</v>
      </c>
      <c r="N37" s="3">
        <v>80161500</v>
      </c>
      <c r="O37" s="3" t="s">
        <v>293</v>
      </c>
      <c r="P37" s="20">
        <v>44000000</v>
      </c>
      <c r="Q37" s="20">
        <v>44000000</v>
      </c>
      <c r="R37" s="3">
        <v>9723</v>
      </c>
      <c r="S37" s="3" t="s">
        <v>294</v>
      </c>
      <c r="T37" s="3" t="s">
        <v>64</v>
      </c>
      <c r="U37" s="3" t="s">
        <v>65</v>
      </c>
      <c r="V37" s="3"/>
      <c r="W37" s="3" t="s">
        <v>440</v>
      </c>
      <c r="X37" s="3" t="s">
        <v>57</v>
      </c>
      <c r="Y37" s="19">
        <v>44943</v>
      </c>
      <c r="Z37" s="3" t="s">
        <v>67</v>
      </c>
      <c r="AA37" s="3"/>
      <c r="AB37" s="3" t="s">
        <v>295</v>
      </c>
      <c r="AC37" s="3" t="s">
        <v>69</v>
      </c>
      <c r="AD37" s="3" t="s">
        <v>296</v>
      </c>
      <c r="AE37" s="3">
        <v>80880247</v>
      </c>
      <c r="AF37" s="3"/>
      <c r="AG37" s="3"/>
      <c r="AH37" s="3"/>
      <c r="AI37" s="3"/>
      <c r="AJ37" s="3"/>
      <c r="AK37" s="3"/>
      <c r="AL37" s="22">
        <f ca="1">+YEAR(TODAY())-YEAR(Tabla1[[#This Row],[FECHA DE NACIMIENTO]])</f>
        <v>123</v>
      </c>
      <c r="AM37" s="3">
        <v>15523</v>
      </c>
      <c r="AN37" s="19">
        <v>44942</v>
      </c>
      <c r="AO37" s="23">
        <v>44000000</v>
      </c>
      <c r="AP37" s="3"/>
      <c r="AQ37" s="3"/>
      <c r="AR37" s="3"/>
      <c r="AS37" s="23">
        <v>44000000</v>
      </c>
      <c r="AT37" s="3" t="s">
        <v>297</v>
      </c>
      <c r="AU37" s="19">
        <v>44943</v>
      </c>
      <c r="AV37" s="24" t="s">
        <v>74</v>
      </c>
      <c r="AW37" s="19">
        <v>44945</v>
      </c>
      <c r="AX37" s="19">
        <v>45291</v>
      </c>
      <c r="AY37" s="18">
        <f t="shared" si="2"/>
        <v>346</v>
      </c>
      <c r="AZ37" s="3" t="s">
        <v>298</v>
      </c>
      <c r="BA37" s="3">
        <v>52808564</v>
      </c>
      <c r="BB37" s="20"/>
      <c r="BC37" s="21"/>
      <c r="BD37" s="3"/>
      <c r="BE37" s="3"/>
      <c r="BF37" s="3"/>
      <c r="BG37" s="21"/>
      <c r="BH37" s="3"/>
      <c r="BI37" s="21"/>
      <c r="BJ37" s="20">
        <f>(Tabla1[[#This Row],[VALOR TOTAL CONTRATO + VF]]+Tabla1[[#This Row],[ADICION 1 ]]+Tabla1[[#This Row],[ADICION 2]]-Tabla1[[#This Row],[LIBERACION]])</f>
        <v>44000000</v>
      </c>
      <c r="BK37" s="3"/>
      <c r="BL37" s="21"/>
      <c r="BM37" s="21"/>
      <c r="BN37" s="3"/>
      <c r="BO37" s="3"/>
      <c r="BP37" s="21"/>
      <c r="BQ37" s="3"/>
      <c r="BR37" s="20"/>
      <c r="BS37" s="21"/>
      <c r="BT37" s="3">
        <f t="shared" si="1"/>
        <v>346</v>
      </c>
      <c r="BU37" s="21"/>
      <c r="BV37" s="24"/>
    </row>
    <row r="38" spans="1:74" ht="15" customHeight="1" x14ac:dyDescent="0.25">
      <c r="A38" s="32" t="s">
        <v>459</v>
      </c>
      <c r="B38" s="4" t="s">
        <v>460</v>
      </c>
      <c r="C38" s="18" t="s">
        <v>54</v>
      </c>
      <c r="D38" s="3">
        <v>204</v>
      </c>
      <c r="E38" s="3" t="s">
        <v>345</v>
      </c>
      <c r="F38" s="3" t="s">
        <v>299</v>
      </c>
      <c r="G38" s="3" t="s">
        <v>988</v>
      </c>
      <c r="H38" s="3" t="s">
        <v>57</v>
      </c>
      <c r="I38" s="19">
        <v>44939</v>
      </c>
      <c r="J38" s="3" t="s">
        <v>59</v>
      </c>
      <c r="K38" s="3" t="s">
        <v>290</v>
      </c>
      <c r="L38" s="3" t="s">
        <v>291</v>
      </c>
      <c r="M38" s="3" t="s">
        <v>300</v>
      </c>
      <c r="N38" s="3">
        <v>80161500</v>
      </c>
      <c r="O38" s="3" t="s">
        <v>293</v>
      </c>
      <c r="P38" s="20">
        <v>92000000</v>
      </c>
      <c r="Q38" s="20">
        <v>92000000</v>
      </c>
      <c r="R38" s="3">
        <v>12423</v>
      </c>
      <c r="S38" s="3" t="s">
        <v>294</v>
      </c>
      <c r="T38" s="3" t="s">
        <v>64</v>
      </c>
      <c r="U38" s="3" t="s">
        <v>65</v>
      </c>
      <c r="V38" s="3"/>
      <c r="W38" s="3" t="s">
        <v>441</v>
      </c>
      <c r="X38" s="3" t="s">
        <v>57</v>
      </c>
      <c r="Y38" s="19">
        <v>44943</v>
      </c>
      <c r="Z38" s="3" t="s">
        <v>67</v>
      </c>
      <c r="AA38" s="3"/>
      <c r="AB38" s="3" t="s">
        <v>295</v>
      </c>
      <c r="AC38" s="3" t="s">
        <v>69</v>
      </c>
      <c r="AD38" s="3" t="s">
        <v>301</v>
      </c>
      <c r="AE38" s="3">
        <v>1022367781</v>
      </c>
      <c r="AF38" s="3"/>
      <c r="AG38" s="3"/>
      <c r="AH38" s="3"/>
      <c r="AI38" s="3"/>
      <c r="AJ38" s="3"/>
      <c r="AK38" s="3"/>
      <c r="AL38" s="22">
        <f ca="1">+YEAR(TODAY())-YEAR(Tabla1[[#This Row],[FECHA DE NACIMIENTO]])</f>
        <v>123</v>
      </c>
      <c r="AM38" s="3">
        <v>15623</v>
      </c>
      <c r="AN38" s="19">
        <v>44942</v>
      </c>
      <c r="AO38" s="23">
        <v>92000000</v>
      </c>
      <c r="AP38" s="3"/>
      <c r="AQ38" s="3"/>
      <c r="AR38" s="3"/>
      <c r="AS38" s="23">
        <v>92000000</v>
      </c>
      <c r="AT38" s="3" t="s">
        <v>297</v>
      </c>
      <c r="AU38" s="19">
        <v>44943</v>
      </c>
      <c r="AV38" s="24" t="s">
        <v>74</v>
      </c>
      <c r="AW38" s="19">
        <v>44944</v>
      </c>
      <c r="AX38" s="19">
        <v>45291</v>
      </c>
      <c r="AY38" s="18">
        <f t="shared" si="2"/>
        <v>347</v>
      </c>
      <c r="AZ38" s="3" t="s">
        <v>298</v>
      </c>
      <c r="BA38" s="3">
        <v>52808564</v>
      </c>
      <c r="BB38" s="20"/>
      <c r="BC38" s="21"/>
      <c r="BD38" s="3"/>
      <c r="BE38" s="3"/>
      <c r="BF38" s="3"/>
      <c r="BG38" s="21"/>
      <c r="BH38" s="3"/>
      <c r="BI38" s="21"/>
      <c r="BJ38" s="20">
        <f>(Tabla1[[#This Row],[VALOR TOTAL CONTRATO + VF]]+Tabla1[[#This Row],[ADICION 1 ]]+Tabla1[[#This Row],[ADICION 2]]-Tabla1[[#This Row],[LIBERACION]])</f>
        <v>92000000</v>
      </c>
      <c r="BK38" s="3"/>
      <c r="BL38" s="21"/>
      <c r="BM38" s="21"/>
      <c r="BN38" s="3"/>
      <c r="BO38" s="3"/>
      <c r="BP38" s="21"/>
      <c r="BQ38" s="3"/>
      <c r="BR38" s="20"/>
      <c r="BS38" s="21"/>
      <c r="BT38" s="3">
        <f t="shared" si="1"/>
        <v>347</v>
      </c>
      <c r="BU38" s="21"/>
      <c r="BV38" s="24"/>
    </row>
    <row r="39" spans="1:74" ht="15" customHeight="1" x14ac:dyDescent="0.25">
      <c r="A39" s="32" t="s">
        <v>459</v>
      </c>
      <c r="B39" s="4" t="s">
        <v>460</v>
      </c>
      <c r="C39" s="18" t="s">
        <v>54</v>
      </c>
      <c r="D39" s="3">
        <v>209</v>
      </c>
      <c r="E39" s="3" t="s">
        <v>345</v>
      </c>
      <c r="F39" s="3" t="s">
        <v>302</v>
      </c>
      <c r="G39" s="3" t="s">
        <v>989</v>
      </c>
      <c r="H39" s="3" t="s">
        <v>57</v>
      </c>
      <c r="I39" s="19">
        <v>44939</v>
      </c>
      <c r="J39" s="3" t="s">
        <v>59</v>
      </c>
      <c r="K39" s="3" t="s">
        <v>290</v>
      </c>
      <c r="L39" s="3" t="s">
        <v>303</v>
      </c>
      <c r="M39" s="3" t="s">
        <v>304</v>
      </c>
      <c r="N39" s="3">
        <v>80161500</v>
      </c>
      <c r="O39" s="3" t="s">
        <v>293</v>
      </c>
      <c r="P39" s="20">
        <v>120750000</v>
      </c>
      <c r="Q39" s="20">
        <v>120750000</v>
      </c>
      <c r="R39" s="3">
        <v>10723</v>
      </c>
      <c r="S39" s="3" t="s">
        <v>305</v>
      </c>
      <c r="T39" s="3" t="s">
        <v>64</v>
      </c>
      <c r="U39" s="3" t="s">
        <v>65</v>
      </c>
      <c r="V39" s="3"/>
      <c r="W39" s="3" t="s">
        <v>442</v>
      </c>
      <c r="X39" s="3" t="s">
        <v>57</v>
      </c>
      <c r="Y39" s="19">
        <v>44942</v>
      </c>
      <c r="Z39" s="3" t="s">
        <v>67</v>
      </c>
      <c r="AA39" s="3"/>
      <c r="AB39" s="3" t="s">
        <v>295</v>
      </c>
      <c r="AC39" s="3" t="s">
        <v>69</v>
      </c>
      <c r="AD39" s="3" t="s">
        <v>306</v>
      </c>
      <c r="AE39" s="3">
        <v>52355684</v>
      </c>
      <c r="AF39" s="3"/>
      <c r="AG39" s="3"/>
      <c r="AH39" s="3"/>
      <c r="AI39" s="3"/>
      <c r="AJ39" s="3"/>
      <c r="AK39" s="3"/>
      <c r="AL39" s="22">
        <f ca="1">+YEAR(TODAY())-YEAR(Tabla1[[#This Row],[FECHA DE NACIMIENTO]])</f>
        <v>123</v>
      </c>
      <c r="AM39" s="3">
        <v>15723</v>
      </c>
      <c r="AN39" s="19">
        <v>44942</v>
      </c>
      <c r="AO39" s="23">
        <v>120750000</v>
      </c>
      <c r="AP39" s="3"/>
      <c r="AQ39" s="3"/>
      <c r="AR39" s="3"/>
      <c r="AS39" s="23">
        <v>120750000</v>
      </c>
      <c r="AT39" s="3" t="s">
        <v>297</v>
      </c>
      <c r="AU39" s="19">
        <v>44943</v>
      </c>
      <c r="AV39" s="24" t="s">
        <v>74</v>
      </c>
      <c r="AW39" s="19">
        <v>44943</v>
      </c>
      <c r="AX39" s="19">
        <v>45291</v>
      </c>
      <c r="AY39" s="18">
        <f t="shared" si="2"/>
        <v>348</v>
      </c>
      <c r="AZ39" s="3" t="s">
        <v>298</v>
      </c>
      <c r="BA39" s="3">
        <v>52808564</v>
      </c>
      <c r="BB39" s="20"/>
      <c r="BC39" s="21"/>
      <c r="BD39" s="3"/>
      <c r="BE39" s="3"/>
      <c r="BF39" s="3"/>
      <c r="BG39" s="21"/>
      <c r="BH39" s="3"/>
      <c r="BI39" s="21"/>
      <c r="BJ39" s="20">
        <f>(Tabla1[[#This Row],[VALOR TOTAL CONTRATO + VF]]+Tabla1[[#This Row],[ADICION 1 ]]+Tabla1[[#This Row],[ADICION 2]]-Tabla1[[#This Row],[LIBERACION]])</f>
        <v>120750000</v>
      </c>
      <c r="BK39" s="3"/>
      <c r="BL39" s="21"/>
      <c r="BM39" s="21"/>
      <c r="BN39" s="3"/>
      <c r="BO39" s="3"/>
      <c r="BP39" s="21"/>
      <c r="BQ39" s="3"/>
      <c r="BR39" s="20"/>
      <c r="BS39" s="21"/>
      <c r="BT39" s="3">
        <f t="shared" si="1"/>
        <v>348</v>
      </c>
      <c r="BU39" s="21"/>
      <c r="BV39" s="24"/>
    </row>
    <row r="40" spans="1:74" ht="15" customHeight="1" x14ac:dyDescent="0.25">
      <c r="A40" s="32" t="s">
        <v>459</v>
      </c>
      <c r="B40" s="4" t="s">
        <v>460</v>
      </c>
      <c r="C40" s="18" t="s">
        <v>54</v>
      </c>
      <c r="D40" s="3">
        <v>207</v>
      </c>
      <c r="E40" s="3" t="s">
        <v>345</v>
      </c>
      <c r="F40" s="3" t="s">
        <v>307</v>
      </c>
      <c r="G40" s="3" t="s">
        <v>990</v>
      </c>
      <c r="H40" s="3" t="s">
        <v>57</v>
      </c>
      <c r="I40" s="19">
        <v>44942</v>
      </c>
      <c r="J40" s="3" t="s">
        <v>59</v>
      </c>
      <c r="K40" s="3" t="s">
        <v>290</v>
      </c>
      <c r="L40" s="3" t="s">
        <v>303</v>
      </c>
      <c r="M40" s="3" t="s">
        <v>308</v>
      </c>
      <c r="N40" s="3">
        <v>80161500</v>
      </c>
      <c r="O40" s="3" t="s">
        <v>293</v>
      </c>
      <c r="P40" s="20">
        <v>69000000</v>
      </c>
      <c r="Q40" s="20">
        <v>69000000</v>
      </c>
      <c r="R40" s="3">
        <v>10823</v>
      </c>
      <c r="S40" s="3" t="s">
        <v>309</v>
      </c>
      <c r="T40" s="3" t="s">
        <v>64</v>
      </c>
      <c r="U40" s="3" t="s">
        <v>65</v>
      </c>
      <c r="V40" s="3"/>
      <c r="W40" s="3" t="s">
        <v>443</v>
      </c>
      <c r="X40" s="3" t="s">
        <v>57</v>
      </c>
      <c r="Y40" s="19">
        <v>44942</v>
      </c>
      <c r="Z40" s="3" t="s">
        <v>67</v>
      </c>
      <c r="AA40" s="3"/>
      <c r="AB40" s="3" t="s">
        <v>295</v>
      </c>
      <c r="AC40" s="3" t="s">
        <v>69</v>
      </c>
      <c r="AD40" s="3" t="s">
        <v>310</v>
      </c>
      <c r="AE40" s="3">
        <v>79463678</v>
      </c>
      <c r="AF40" s="3"/>
      <c r="AG40" s="3"/>
      <c r="AH40" s="3"/>
      <c r="AI40" s="3"/>
      <c r="AJ40" s="3"/>
      <c r="AK40" s="3"/>
      <c r="AL40" s="22">
        <f ca="1">+YEAR(TODAY())-YEAR(Tabla1[[#This Row],[FECHA DE NACIMIENTO]])</f>
        <v>123</v>
      </c>
      <c r="AM40" s="3">
        <v>16723</v>
      </c>
      <c r="AN40" s="19">
        <v>44943</v>
      </c>
      <c r="AO40" s="23">
        <v>69000000</v>
      </c>
      <c r="AP40" s="3"/>
      <c r="AQ40" s="3"/>
      <c r="AR40" s="3"/>
      <c r="AS40" s="23">
        <v>69000000</v>
      </c>
      <c r="AT40" s="3" t="s">
        <v>297</v>
      </c>
      <c r="AU40" s="19">
        <v>44944</v>
      </c>
      <c r="AV40" s="24" t="s">
        <v>74</v>
      </c>
      <c r="AW40" s="19">
        <v>44944</v>
      </c>
      <c r="AX40" s="19">
        <v>45291</v>
      </c>
      <c r="AY40" s="18">
        <f t="shared" si="2"/>
        <v>347</v>
      </c>
      <c r="AZ40" s="3" t="s">
        <v>311</v>
      </c>
      <c r="BA40" s="3">
        <v>52452907</v>
      </c>
      <c r="BB40" s="20"/>
      <c r="BC40" s="21"/>
      <c r="BD40" s="3"/>
      <c r="BE40" s="3"/>
      <c r="BF40" s="3"/>
      <c r="BG40" s="21"/>
      <c r="BH40" s="3"/>
      <c r="BI40" s="21"/>
      <c r="BJ40" s="20">
        <f>(Tabla1[[#This Row],[VALOR TOTAL CONTRATO + VF]]+Tabla1[[#This Row],[ADICION 1 ]]+Tabla1[[#This Row],[ADICION 2]]-Tabla1[[#This Row],[LIBERACION]])</f>
        <v>69000000</v>
      </c>
      <c r="BK40" s="3"/>
      <c r="BL40" s="21"/>
      <c r="BM40" s="21"/>
      <c r="BN40" s="3"/>
      <c r="BO40" s="3"/>
      <c r="BP40" s="21"/>
      <c r="BQ40" s="3"/>
      <c r="BR40" s="20"/>
      <c r="BS40" s="21"/>
      <c r="BT40" s="3">
        <f t="shared" si="1"/>
        <v>347</v>
      </c>
      <c r="BU40" s="21"/>
      <c r="BV40" s="24"/>
    </row>
    <row r="41" spans="1:74" ht="15" customHeight="1" x14ac:dyDescent="0.25">
      <c r="A41" s="32" t="s">
        <v>459</v>
      </c>
      <c r="B41" s="4" t="s">
        <v>460</v>
      </c>
      <c r="C41" s="18" t="s">
        <v>54</v>
      </c>
      <c r="D41" s="3">
        <v>227</v>
      </c>
      <c r="E41" s="3" t="s">
        <v>345</v>
      </c>
      <c r="F41" s="3" t="s">
        <v>312</v>
      </c>
      <c r="G41" s="3" t="s">
        <v>991</v>
      </c>
      <c r="H41" s="3" t="s">
        <v>57</v>
      </c>
      <c r="I41" s="19">
        <v>44944</v>
      </c>
      <c r="J41" s="3" t="s">
        <v>59</v>
      </c>
      <c r="K41" s="3" t="s">
        <v>290</v>
      </c>
      <c r="L41" s="3" t="s">
        <v>313</v>
      </c>
      <c r="M41" s="3" t="s">
        <v>314</v>
      </c>
      <c r="N41" s="3">
        <v>80161504</v>
      </c>
      <c r="O41" s="3" t="s">
        <v>315</v>
      </c>
      <c r="P41" s="20">
        <v>51750000</v>
      </c>
      <c r="Q41" s="20">
        <v>51750000</v>
      </c>
      <c r="R41" s="3">
        <v>14423</v>
      </c>
      <c r="S41" s="3" t="s">
        <v>316</v>
      </c>
      <c r="T41" s="3" t="s">
        <v>64</v>
      </c>
      <c r="U41" s="3" t="s">
        <v>65</v>
      </c>
      <c r="V41" s="3"/>
      <c r="W41" s="3" t="s">
        <v>444</v>
      </c>
      <c r="X41" s="3" t="s">
        <v>57</v>
      </c>
      <c r="Y41" s="19">
        <v>44946</v>
      </c>
      <c r="Z41" s="3" t="s">
        <v>67</v>
      </c>
      <c r="AA41" s="3"/>
      <c r="AB41" s="3" t="s">
        <v>295</v>
      </c>
      <c r="AC41" s="3" t="s">
        <v>69</v>
      </c>
      <c r="AD41" s="3" t="s">
        <v>317</v>
      </c>
      <c r="AE41" s="3">
        <v>1140420436</v>
      </c>
      <c r="AF41" s="3"/>
      <c r="AG41" s="3"/>
      <c r="AH41" s="3"/>
      <c r="AI41" s="3"/>
      <c r="AJ41" s="3"/>
      <c r="AK41" s="3"/>
      <c r="AL41" s="22">
        <f ca="1">+YEAR(TODAY())-YEAR(Tabla1[[#This Row],[FECHA DE NACIMIENTO]])</f>
        <v>123</v>
      </c>
      <c r="AM41" s="3">
        <v>19823</v>
      </c>
      <c r="AN41" s="19">
        <v>44945</v>
      </c>
      <c r="AO41" s="23">
        <v>51750000</v>
      </c>
      <c r="AP41" s="3"/>
      <c r="AQ41" s="3"/>
      <c r="AR41" s="3"/>
      <c r="AS41" s="23">
        <v>51750000</v>
      </c>
      <c r="AT41" s="3" t="s">
        <v>297</v>
      </c>
      <c r="AU41" s="19">
        <v>44944</v>
      </c>
      <c r="AV41" s="24" t="s">
        <v>74</v>
      </c>
      <c r="AW41" s="19">
        <v>44946</v>
      </c>
      <c r="AX41" s="19">
        <v>45291</v>
      </c>
      <c r="AY41" s="18">
        <f t="shared" si="2"/>
        <v>345</v>
      </c>
      <c r="AZ41" s="3" t="s">
        <v>318</v>
      </c>
      <c r="BA41" s="3">
        <v>1020712442</v>
      </c>
      <c r="BB41" s="20"/>
      <c r="BC41" s="21"/>
      <c r="BD41" s="3"/>
      <c r="BE41" s="3"/>
      <c r="BF41" s="3"/>
      <c r="BG41" s="21"/>
      <c r="BH41" s="3"/>
      <c r="BI41" s="21"/>
      <c r="BJ41" s="20">
        <f>(Tabla1[[#This Row],[VALOR TOTAL CONTRATO + VF]]+Tabla1[[#This Row],[ADICION 1 ]]+Tabla1[[#This Row],[ADICION 2]]-Tabla1[[#This Row],[LIBERACION]])</f>
        <v>51750000</v>
      </c>
      <c r="BK41" s="3"/>
      <c r="BL41" s="21"/>
      <c r="BM41" s="21"/>
      <c r="BN41" s="3"/>
      <c r="BO41" s="3"/>
      <c r="BP41" s="21"/>
      <c r="BQ41" s="3"/>
      <c r="BR41" s="20"/>
      <c r="BS41" s="21"/>
      <c r="BT41" s="3">
        <f t="shared" si="1"/>
        <v>345</v>
      </c>
      <c r="BU41" s="21"/>
      <c r="BV41" s="24"/>
    </row>
    <row r="42" spans="1:74" ht="15" customHeight="1" x14ac:dyDescent="0.25">
      <c r="A42" s="32" t="s">
        <v>459</v>
      </c>
      <c r="B42" s="4" t="s">
        <v>460</v>
      </c>
      <c r="C42" s="18" t="s">
        <v>54</v>
      </c>
      <c r="D42" s="3">
        <v>226</v>
      </c>
      <c r="E42" s="3" t="s">
        <v>345</v>
      </c>
      <c r="F42" s="3" t="s">
        <v>319</v>
      </c>
      <c r="G42" s="3" t="s">
        <v>992</v>
      </c>
      <c r="H42" s="3" t="s">
        <v>57</v>
      </c>
      <c r="I42" s="19">
        <v>44946</v>
      </c>
      <c r="J42" s="3" t="s">
        <v>59</v>
      </c>
      <c r="K42" s="3" t="s">
        <v>290</v>
      </c>
      <c r="L42" s="3" t="s">
        <v>313</v>
      </c>
      <c r="M42" s="26" t="s">
        <v>320</v>
      </c>
      <c r="N42" s="3">
        <v>80161504</v>
      </c>
      <c r="O42" s="3" t="s">
        <v>315</v>
      </c>
      <c r="P42" s="20">
        <v>57500000</v>
      </c>
      <c r="Q42" s="20">
        <v>57500000</v>
      </c>
      <c r="R42" s="3">
        <v>14223</v>
      </c>
      <c r="S42" s="3" t="s">
        <v>63</v>
      </c>
      <c r="T42" s="3" t="s">
        <v>64</v>
      </c>
      <c r="U42" s="3" t="s">
        <v>65</v>
      </c>
      <c r="V42" s="3"/>
      <c r="W42" s="3" t="s">
        <v>445</v>
      </c>
      <c r="X42" s="3" t="s">
        <v>57</v>
      </c>
      <c r="Y42" s="19">
        <v>44949</v>
      </c>
      <c r="Z42" s="3" t="s">
        <v>67</v>
      </c>
      <c r="AA42" s="3"/>
      <c r="AB42" s="3" t="s">
        <v>295</v>
      </c>
      <c r="AC42" s="3" t="s">
        <v>69</v>
      </c>
      <c r="AD42" s="3" t="s">
        <v>321</v>
      </c>
      <c r="AE42" s="3">
        <v>1020743029</v>
      </c>
      <c r="AF42" s="3"/>
      <c r="AG42" s="3"/>
      <c r="AH42" s="3"/>
      <c r="AI42" s="3"/>
      <c r="AJ42" s="3"/>
      <c r="AK42" s="3"/>
      <c r="AL42" s="22">
        <f ca="1">+YEAR(TODAY())-YEAR(Tabla1[[#This Row],[FECHA DE NACIMIENTO]])</f>
        <v>123</v>
      </c>
      <c r="AM42" s="3">
        <v>21723</v>
      </c>
      <c r="AN42" s="19">
        <v>44946</v>
      </c>
      <c r="AO42" s="23">
        <v>57500000</v>
      </c>
      <c r="AP42" s="3"/>
      <c r="AQ42" s="3"/>
      <c r="AR42" s="3"/>
      <c r="AS42" s="23">
        <v>57500000</v>
      </c>
      <c r="AT42" s="3" t="s">
        <v>297</v>
      </c>
      <c r="AU42" s="19">
        <v>44949</v>
      </c>
      <c r="AV42" s="24" t="s">
        <v>74</v>
      </c>
      <c r="AW42" s="19">
        <v>44950</v>
      </c>
      <c r="AX42" s="19">
        <v>45291</v>
      </c>
      <c r="AY42" s="18">
        <f t="shared" si="2"/>
        <v>341</v>
      </c>
      <c r="AZ42" s="3" t="s">
        <v>322</v>
      </c>
      <c r="BA42" s="3">
        <v>51712658</v>
      </c>
      <c r="BB42" s="20"/>
      <c r="BC42" s="21"/>
      <c r="BD42" s="3"/>
      <c r="BE42" s="3"/>
      <c r="BF42" s="3"/>
      <c r="BG42" s="21"/>
      <c r="BH42" s="3"/>
      <c r="BI42" s="21"/>
      <c r="BJ42" s="20">
        <f>(Tabla1[[#This Row],[VALOR TOTAL CONTRATO + VF]]+Tabla1[[#This Row],[ADICION 1 ]]+Tabla1[[#This Row],[ADICION 2]]-Tabla1[[#This Row],[LIBERACION]])</f>
        <v>57500000</v>
      </c>
      <c r="BK42" s="3"/>
      <c r="BL42" s="21"/>
      <c r="BM42" s="21"/>
      <c r="BN42" s="3"/>
      <c r="BO42" s="3"/>
      <c r="BP42" s="21"/>
      <c r="BQ42" s="3"/>
      <c r="BR42" s="20"/>
      <c r="BS42" s="21"/>
      <c r="BT42" s="3">
        <f t="shared" si="1"/>
        <v>341</v>
      </c>
      <c r="BU42" s="21"/>
      <c r="BV42" s="24"/>
    </row>
    <row r="43" spans="1:74" ht="15.75" customHeight="1" x14ac:dyDescent="0.25">
      <c r="A43" s="32" t="s">
        <v>459</v>
      </c>
      <c r="B43" s="4" t="s">
        <v>460</v>
      </c>
      <c r="C43" s="18" t="s">
        <v>54</v>
      </c>
      <c r="D43" s="3">
        <v>200</v>
      </c>
      <c r="E43" s="3" t="s">
        <v>345</v>
      </c>
      <c r="F43" s="3" t="s">
        <v>323</v>
      </c>
      <c r="G43" s="3" t="s">
        <v>993</v>
      </c>
      <c r="H43" s="3" t="s">
        <v>57</v>
      </c>
      <c r="I43" s="19">
        <v>44950</v>
      </c>
      <c r="J43" s="3" t="s">
        <v>59</v>
      </c>
      <c r="K43" s="3" t="s">
        <v>290</v>
      </c>
      <c r="L43" s="3" t="s">
        <v>324</v>
      </c>
      <c r="M43" s="3" t="s">
        <v>325</v>
      </c>
      <c r="N43" s="3">
        <v>81111504</v>
      </c>
      <c r="O43" s="3" t="s">
        <v>326</v>
      </c>
      <c r="P43" s="20">
        <v>86250000</v>
      </c>
      <c r="Q43" s="20">
        <v>86250000</v>
      </c>
      <c r="R43" s="3">
        <v>12623</v>
      </c>
      <c r="S43" s="3" t="s">
        <v>294</v>
      </c>
      <c r="T43" s="3" t="s">
        <v>64</v>
      </c>
      <c r="U43" s="3" t="s">
        <v>65</v>
      </c>
      <c r="V43" s="3"/>
      <c r="W43" s="3" t="s">
        <v>446</v>
      </c>
      <c r="X43" s="3" t="s">
        <v>57</v>
      </c>
      <c r="Y43" s="19">
        <v>44952</v>
      </c>
      <c r="Z43" s="3" t="s">
        <v>67</v>
      </c>
      <c r="AA43" s="3"/>
      <c r="AB43" s="3" t="s">
        <v>295</v>
      </c>
      <c r="AC43" s="3" t="s">
        <v>69</v>
      </c>
      <c r="AD43" s="3" t="s">
        <v>327</v>
      </c>
      <c r="AE43" s="3">
        <v>80151371</v>
      </c>
      <c r="AF43" s="3"/>
      <c r="AG43" s="3"/>
      <c r="AH43" s="3"/>
      <c r="AI43" s="3"/>
      <c r="AJ43" s="3"/>
      <c r="AK43" s="3"/>
      <c r="AL43" s="22">
        <f ca="1">+YEAR(TODAY())-YEAR(Tabla1[[#This Row],[FECHA DE NACIMIENTO]])</f>
        <v>123</v>
      </c>
      <c r="AM43" s="3">
        <v>27323</v>
      </c>
      <c r="AN43" s="19">
        <v>44952</v>
      </c>
      <c r="AO43" s="23">
        <v>86250000</v>
      </c>
      <c r="AP43" s="3"/>
      <c r="AQ43" s="3"/>
      <c r="AR43" s="3"/>
      <c r="AS43" s="23">
        <v>86250000</v>
      </c>
      <c r="AT43" s="3" t="s">
        <v>297</v>
      </c>
      <c r="AU43" s="19">
        <v>44952</v>
      </c>
      <c r="AV43" s="24" t="s">
        <v>74</v>
      </c>
      <c r="AW43" s="19">
        <v>44952</v>
      </c>
      <c r="AX43" s="19">
        <v>45291</v>
      </c>
      <c r="AY43" s="18">
        <f t="shared" si="2"/>
        <v>339</v>
      </c>
      <c r="AZ43" s="3" t="s">
        <v>328</v>
      </c>
      <c r="BA43" s="3">
        <v>19498970</v>
      </c>
      <c r="BB43" s="20"/>
      <c r="BC43" s="21"/>
      <c r="BD43" s="3"/>
      <c r="BE43" s="3"/>
      <c r="BF43" s="3"/>
      <c r="BG43" s="21"/>
      <c r="BH43" s="3"/>
      <c r="BI43" s="21"/>
      <c r="BJ43" s="20">
        <f>(Tabla1[[#This Row],[VALOR TOTAL CONTRATO + VF]]+Tabla1[[#This Row],[ADICION 1 ]]+Tabla1[[#This Row],[ADICION 2]]-Tabla1[[#This Row],[LIBERACION]])</f>
        <v>86250000</v>
      </c>
      <c r="BK43" s="3"/>
      <c r="BL43" s="21"/>
      <c r="BM43" s="21"/>
      <c r="BN43" s="3"/>
      <c r="BO43" s="3"/>
      <c r="BP43" s="21"/>
      <c r="BQ43" s="3"/>
      <c r="BR43" s="20"/>
      <c r="BS43" s="21"/>
      <c r="BT43" s="3">
        <f t="shared" si="1"/>
        <v>339</v>
      </c>
      <c r="BU43" s="21"/>
      <c r="BV43" s="24"/>
    </row>
    <row r="44" spans="1:74" s="136" customFormat="1" x14ac:dyDescent="0.25">
      <c r="A44" s="32" t="s">
        <v>459</v>
      </c>
      <c r="B44" s="4" t="s">
        <v>460</v>
      </c>
      <c r="C44" s="18" t="s">
        <v>54</v>
      </c>
      <c r="D44" s="1">
        <v>232</v>
      </c>
      <c r="E44" s="1" t="s">
        <v>345</v>
      </c>
      <c r="F44" s="1" t="s">
        <v>329</v>
      </c>
      <c r="G44" s="1" t="s">
        <v>994</v>
      </c>
      <c r="H44" s="1" t="s">
        <v>57</v>
      </c>
      <c r="I44" s="8">
        <v>44952</v>
      </c>
      <c r="J44" s="1" t="s">
        <v>59</v>
      </c>
      <c r="K44" s="1" t="s">
        <v>330</v>
      </c>
      <c r="L44" s="1" t="s">
        <v>313</v>
      </c>
      <c r="M44" s="1" t="s">
        <v>331</v>
      </c>
      <c r="N44" s="1">
        <v>73152100</v>
      </c>
      <c r="O44" s="1" t="s">
        <v>332</v>
      </c>
      <c r="P44" s="2">
        <v>16275000</v>
      </c>
      <c r="Q44" s="2">
        <v>16275000</v>
      </c>
      <c r="R44" s="1">
        <v>13023</v>
      </c>
      <c r="S44" s="1" t="s">
        <v>89</v>
      </c>
      <c r="T44" s="1" t="s">
        <v>133</v>
      </c>
      <c r="U44" s="1" t="s">
        <v>132</v>
      </c>
      <c r="V44" s="43">
        <v>342</v>
      </c>
      <c r="W44" s="1"/>
      <c r="X44" s="1"/>
      <c r="Y44" s="8"/>
      <c r="Z44" s="1"/>
      <c r="AA44" s="1"/>
      <c r="AB44" s="1"/>
      <c r="AC44" s="1"/>
      <c r="AD44" s="1"/>
      <c r="AE44" s="1"/>
      <c r="AF44" s="1"/>
      <c r="AG44" s="1"/>
      <c r="AH44" s="1"/>
      <c r="AI44" s="1"/>
      <c r="AJ44" s="3"/>
      <c r="AK44" s="1"/>
      <c r="AL44" s="9">
        <f ca="1">+YEAR(TODAY())-YEAR(Tabla1[[#This Row],[FECHA DE NACIMIENTO]])</f>
        <v>123</v>
      </c>
      <c r="AM44" s="1"/>
      <c r="AN44" s="8"/>
      <c r="AO44" s="2"/>
      <c r="AP44" s="1"/>
      <c r="AQ44" s="1"/>
      <c r="AR44" s="1"/>
      <c r="AS44" s="99"/>
      <c r="AT44" s="1"/>
      <c r="AU44" s="8"/>
      <c r="AV44" s="5"/>
      <c r="AW44" s="8"/>
      <c r="AX44" s="8"/>
      <c r="AY44" s="4">
        <f t="shared" si="2"/>
        <v>0</v>
      </c>
      <c r="AZ44" s="1"/>
      <c r="BA44" s="1"/>
      <c r="BB44" s="2"/>
      <c r="BC44" s="37"/>
      <c r="BD44" s="1"/>
      <c r="BE44" s="1"/>
      <c r="BF44" s="1"/>
      <c r="BG44" s="37"/>
      <c r="BH44" s="1"/>
      <c r="BI44" s="37"/>
      <c r="BJ44" s="2">
        <f>(Tabla1[[#This Row],[VALOR TOTAL CONTRATO + VF]]+Tabla1[[#This Row],[ADICION 1 ]]+Tabla1[[#This Row],[ADICION 2]]-Tabla1[[#This Row],[LIBERACION]])</f>
        <v>0</v>
      </c>
      <c r="BK44" s="1"/>
      <c r="BL44" s="37"/>
      <c r="BM44" s="37"/>
      <c r="BN44" s="1"/>
      <c r="BO44" s="1"/>
      <c r="BP44" s="37"/>
      <c r="BQ44" s="1"/>
      <c r="BR44" s="2"/>
      <c r="BS44" s="37"/>
      <c r="BT44" s="3"/>
      <c r="BU44" s="37"/>
      <c r="BV44" s="5"/>
    </row>
    <row r="45" spans="1:74" ht="15" customHeight="1" x14ac:dyDescent="0.25">
      <c r="A45" s="32" t="s">
        <v>459</v>
      </c>
      <c r="B45" s="4" t="s">
        <v>460</v>
      </c>
      <c r="C45" s="18" t="s">
        <v>54</v>
      </c>
      <c r="D45" s="3">
        <v>237</v>
      </c>
      <c r="E45" s="3" t="s">
        <v>345</v>
      </c>
      <c r="F45" s="3" t="s">
        <v>333</v>
      </c>
      <c r="G45" s="3" t="s">
        <v>995</v>
      </c>
      <c r="H45" s="3" t="s">
        <v>57</v>
      </c>
      <c r="I45" s="19">
        <v>44953</v>
      </c>
      <c r="J45" s="3" t="s">
        <v>59</v>
      </c>
      <c r="K45" s="3" t="s">
        <v>290</v>
      </c>
      <c r="L45" s="3" t="s">
        <v>334</v>
      </c>
      <c r="M45" s="3" t="s">
        <v>335</v>
      </c>
      <c r="N45" s="3">
        <v>80111600</v>
      </c>
      <c r="O45" s="3" t="s">
        <v>336</v>
      </c>
      <c r="P45" s="20">
        <v>77000000</v>
      </c>
      <c r="Q45" s="20">
        <v>77000000</v>
      </c>
      <c r="R45" s="3">
        <v>18923</v>
      </c>
      <c r="S45" s="3" t="s">
        <v>63</v>
      </c>
      <c r="T45" s="3" t="s">
        <v>64</v>
      </c>
      <c r="U45" s="3" t="s">
        <v>65</v>
      </c>
      <c r="V45" s="3"/>
      <c r="W45" s="3" t="s">
        <v>447</v>
      </c>
      <c r="X45" s="3" t="s">
        <v>57</v>
      </c>
      <c r="Y45" s="19">
        <v>44956</v>
      </c>
      <c r="Z45" s="3" t="s">
        <v>67</v>
      </c>
      <c r="AA45" s="3"/>
      <c r="AB45" s="3" t="s">
        <v>295</v>
      </c>
      <c r="AC45" s="3" t="s">
        <v>69</v>
      </c>
      <c r="AD45" s="3" t="s">
        <v>337</v>
      </c>
      <c r="AE45" s="3">
        <v>1121918009</v>
      </c>
      <c r="AF45" s="3"/>
      <c r="AG45" s="3"/>
      <c r="AH45" s="3"/>
      <c r="AI45" s="3"/>
      <c r="AJ45" s="3"/>
      <c r="AK45" s="3"/>
      <c r="AL45" s="22">
        <f ca="1">+YEAR(TODAY())-YEAR(Tabla1[[#This Row],[FECHA DE NACIMIENTO]])</f>
        <v>123</v>
      </c>
      <c r="AM45" s="3">
        <v>30023</v>
      </c>
      <c r="AN45" s="19">
        <v>44956</v>
      </c>
      <c r="AO45" s="23">
        <v>77000000</v>
      </c>
      <c r="AP45" s="3"/>
      <c r="AQ45" s="3"/>
      <c r="AR45" s="3"/>
      <c r="AS45" s="23">
        <v>77000000</v>
      </c>
      <c r="AT45" s="3" t="s">
        <v>297</v>
      </c>
      <c r="AU45" s="19">
        <v>44956</v>
      </c>
      <c r="AV45" s="24" t="s">
        <v>74</v>
      </c>
      <c r="AW45" s="19">
        <v>44958</v>
      </c>
      <c r="AX45" s="19">
        <v>45291</v>
      </c>
      <c r="AY45" s="18">
        <f t="shared" si="2"/>
        <v>333</v>
      </c>
      <c r="AZ45" s="3" t="s">
        <v>338</v>
      </c>
      <c r="BA45" s="3">
        <v>1010181437</v>
      </c>
      <c r="BB45" s="20"/>
      <c r="BC45" s="21"/>
      <c r="BD45" s="3"/>
      <c r="BE45" s="3"/>
      <c r="BF45" s="3"/>
      <c r="BG45" s="21"/>
      <c r="BH45" s="3"/>
      <c r="BI45" s="21"/>
      <c r="BJ45" s="20">
        <f>(Tabla1[[#This Row],[VALOR TOTAL CONTRATO + VF]]+Tabla1[[#This Row],[ADICION 1 ]]+Tabla1[[#This Row],[ADICION 2]]-Tabla1[[#This Row],[LIBERACION]])</f>
        <v>77000000</v>
      </c>
      <c r="BK45" s="3"/>
      <c r="BL45" s="21"/>
      <c r="BM45" s="21"/>
      <c r="BN45" s="3"/>
      <c r="BO45" s="3"/>
      <c r="BP45" s="21"/>
      <c r="BQ45" s="3"/>
      <c r="BR45" s="20"/>
      <c r="BS45" s="21"/>
      <c r="BT45" s="3">
        <f t="shared" ref="BT45" si="3">SUM(AY45+BK45+BN45+BQ45)</f>
        <v>333</v>
      </c>
      <c r="BU45" s="21"/>
      <c r="BV45" s="24"/>
    </row>
    <row r="46" spans="1:74" s="136" customFormat="1" x14ac:dyDescent="0.25">
      <c r="A46" s="32" t="s">
        <v>459</v>
      </c>
      <c r="B46" s="4" t="s">
        <v>460</v>
      </c>
      <c r="C46" s="18" t="s">
        <v>54</v>
      </c>
      <c r="D46" s="1">
        <v>155</v>
      </c>
      <c r="E46" s="1" t="s">
        <v>345</v>
      </c>
      <c r="F46" s="1" t="s">
        <v>339</v>
      </c>
      <c r="G46" s="1" t="s">
        <v>996</v>
      </c>
      <c r="H46" s="1" t="s">
        <v>57</v>
      </c>
      <c r="I46" s="8">
        <v>44956</v>
      </c>
      <c r="J46" s="1" t="s">
        <v>59</v>
      </c>
      <c r="K46" s="1" t="s">
        <v>128</v>
      </c>
      <c r="L46" s="1" t="s">
        <v>340</v>
      </c>
      <c r="M46" s="1" t="s">
        <v>341</v>
      </c>
      <c r="N46" s="1">
        <v>80131502</v>
      </c>
      <c r="O46" s="1" t="s">
        <v>342</v>
      </c>
      <c r="P46" s="2">
        <v>16400000</v>
      </c>
      <c r="Q46" s="2">
        <v>16170000</v>
      </c>
      <c r="R46" s="1">
        <v>19323</v>
      </c>
      <c r="S46" s="1" t="s">
        <v>343</v>
      </c>
      <c r="T46" s="1" t="s">
        <v>133</v>
      </c>
      <c r="U46" s="1" t="s">
        <v>132</v>
      </c>
      <c r="V46" s="1">
        <v>226</v>
      </c>
      <c r="W46" s="1"/>
      <c r="X46" s="1"/>
      <c r="Y46" s="8"/>
      <c r="Z46" s="1"/>
      <c r="AA46" s="1"/>
      <c r="AB46" s="1"/>
      <c r="AC46" s="1"/>
      <c r="AD46" s="1"/>
      <c r="AE46" s="1"/>
      <c r="AF46" s="1"/>
      <c r="AG46" s="1"/>
      <c r="AH46" s="1"/>
      <c r="AI46" s="1"/>
      <c r="AJ46" s="1"/>
      <c r="AK46" s="1"/>
      <c r="AL46" s="9">
        <f ca="1">+YEAR(TODAY())-YEAR(Tabla1[[#This Row],[FECHA DE NACIMIENTO]])</f>
        <v>123</v>
      </c>
      <c r="AM46" s="1"/>
      <c r="AN46" s="8"/>
      <c r="AO46" s="2"/>
      <c r="AP46" s="1"/>
      <c r="AQ46" s="1"/>
      <c r="AR46" s="1"/>
      <c r="AS46" s="99"/>
      <c r="AT46" s="1"/>
      <c r="AU46" s="8"/>
      <c r="AV46" s="5"/>
      <c r="AW46" s="8"/>
      <c r="AX46" s="8"/>
      <c r="AY46" s="4">
        <f t="shared" si="2"/>
        <v>0</v>
      </c>
      <c r="AZ46" s="1"/>
      <c r="BA46" s="1"/>
      <c r="BB46" s="2"/>
      <c r="BC46" s="37"/>
      <c r="BD46" s="1"/>
      <c r="BE46" s="1"/>
      <c r="BF46" s="1"/>
      <c r="BG46" s="37"/>
      <c r="BH46" s="1"/>
      <c r="BI46" s="37"/>
      <c r="BJ46" s="2">
        <f>(Tabla1[[#This Row],[VALOR TOTAL CONTRATO + VF]]+Tabla1[[#This Row],[ADICION 1 ]]+Tabla1[[#This Row],[ADICION 2]]-Tabla1[[#This Row],[LIBERACION]])</f>
        <v>0</v>
      </c>
      <c r="BK46" s="1"/>
      <c r="BL46" s="37"/>
      <c r="BM46" s="37"/>
      <c r="BN46" s="1"/>
      <c r="BO46" s="1"/>
      <c r="BP46" s="37"/>
      <c r="BQ46" s="1"/>
      <c r="BR46" s="2"/>
      <c r="BS46" s="37"/>
      <c r="BT46" s="3"/>
      <c r="BU46" s="37"/>
      <c r="BV46" s="5"/>
    </row>
    <row r="47" spans="1:74" ht="15" customHeight="1" x14ac:dyDescent="0.25">
      <c r="A47" s="32" t="s">
        <v>459</v>
      </c>
      <c r="B47" s="4" t="s">
        <v>460</v>
      </c>
      <c r="C47" s="18" t="s">
        <v>54</v>
      </c>
      <c r="D47" s="3">
        <v>12</v>
      </c>
      <c r="E47" s="3" t="s">
        <v>409</v>
      </c>
      <c r="F47" s="3" t="s">
        <v>346</v>
      </c>
      <c r="G47" s="3" t="s">
        <v>347</v>
      </c>
      <c r="H47" s="3" t="s">
        <v>57</v>
      </c>
      <c r="I47" s="19">
        <v>44939</v>
      </c>
      <c r="J47" s="3" t="s">
        <v>59</v>
      </c>
      <c r="K47" s="3" t="s">
        <v>60</v>
      </c>
      <c r="L47" s="3" t="s">
        <v>150</v>
      </c>
      <c r="M47" s="3" t="s">
        <v>348</v>
      </c>
      <c r="N47" s="3" t="s">
        <v>734</v>
      </c>
      <c r="O47" s="3" t="s">
        <v>735</v>
      </c>
      <c r="P47" s="20">
        <v>69000000</v>
      </c>
      <c r="Q47" s="20">
        <v>69000000</v>
      </c>
      <c r="R47" s="3">
        <v>10423</v>
      </c>
      <c r="S47" s="3" t="s">
        <v>349</v>
      </c>
      <c r="T47" s="3" t="s">
        <v>64</v>
      </c>
      <c r="U47" s="3" t="s">
        <v>65</v>
      </c>
      <c r="V47" s="3"/>
      <c r="W47" s="3" t="s">
        <v>350</v>
      </c>
      <c r="X47" s="3" t="s">
        <v>57</v>
      </c>
      <c r="Y47" s="19">
        <v>44944</v>
      </c>
      <c r="Z47" s="3" t="s">
        <v>67</v>
      </c>
      <c r="AA47" s="3"/>
      <c r="AB47" s="3" t="s">
        <v>68</v>
      </c>
      <c r="AC47" s="3" t="s">
        <v>69</v>
      </c>
      <c r="AD47" s="3" t="s">
        <v>432</v>
      </c>
      <c r="AE47" s="3">
        <v>42867450</v>
      </c>
      <c r="AF47" s="3"/>
      <c r="AG47" s="3" t="s">
        <v>736</v>
      </c>
      <c r="AH47" s="3" t="s">
        <v>552</v>
      </c>
      <c r="AI47" s="3"/>
      <c r="AJ47" s="3"/>
      <c r="AK47" s="3">
        <v>21273</v>
      </c>
      <c r="AL47" s="22" t="e">
        <f ca="1">+YEAR(TODAY())-YEAR([1]!Tabla1[[#This Row],[FECHA DE NACIMIENTO]])</f>
        <v>#REF!</v>
      </c>
      <c r="AM47" s="3">
        <v>20023</v>
      </c>
      <c r="AN47" s="19">
        <v>44945</v>
      </c>
      <c r="AO47" s="20">
        <v>69000000</v>
      </c>
      <c r="AP47" s="3"/>
      <c r="AQ47" s="3"/>
      <c r="AR47" s="3"/>
      <c r="AS47" s="23">
        <f>SUM(AO47+AP47+AQ47+AR47)</f>
        <v>69000000</v>
      </c>
      <c r="AT47" s="3" t="s">
        <v>75</v>
      </c>
      <c r="AU47" s="19">
        <v>44945</v>
      </c>
      <c r="AV47" s="24" t="s">
        <v>74</v>
      </c>
      <c r="AW47" s="19">
        <v>44946</v>
      </c>
      <c r="AX47" s="19">
        <v>45291</v>
      </c>
      <c r="AY47" s="18">
        <f t="shared" si="2"/>
        <v>345</v>
      </c>
      <c r="AZ47" s="3" t="s">
        <v>156</v>
      </c>
      <c r="BA47" s="3">
        <v>79276876</v>
      </c>
      <c r="BB47" s="20"/>
      <c r="BC47" s="21"/>
      <c r="BD47" s="3"/>
      <c r="BE47" s="3"/>
      <c r="BF47" s="3"/>
      <c r="BG47" s="21"/>
      <c r="BH47" s="3"/>
      <c r="BI47" s="21"/>
      <c r="BJ47" s="20" t="e">
        <f>([1]!Tabla1[[#This Row],[VALOR TOTAL CONTRATO + VF]]+[1]!Tabla1[[#This Row],[ADICION 1 ]]+[1]!Tabla1[[#This Row],[ADICION 2]]-[1]!Tabla1[[#This Row],[LIBERACION]])</f>
        <v>#REF!</v>
      </c>
      <c r="BK47" s="3"/>
      <c r="BL47" s="21"/>
      <c r="BM47" s="21"/>
      <c r="BN47" s="3"/>
      <c r="BO47" s="3"/>
      <c r="BP47" s="21"/>
      <c r="BQ47" s="3"/>
      <c r="BR47" s="20"/>
      <c r="BS47" s="21"/>
      <c r="BT47" s="3">
        <f t="shared" ref="BT47:BT60" si="4">SUM(AY47+BK47+BN47+BQ47)</f>
        <v>345</v>
      </c>
      <c r="BU47" s="21"/>
      <c r="BV47" s="24"/>
    </row>
    <row r="48" spans="1:74" ht="15" customHeight="1" x14ac:dyDescent="0.25">
      <c r="A48" s="32" t="s">
        <v>459</v>
      </c>
      <c r="B48" s="4" t="s">
        <v>460</v>
      </c>
      <c r="C48" s="18" t="s">
        <v>54</v>
      </c>
      <c r="D48" s="3">
        <v>9</v>
      </c>
      <c r="E48" s="3" t="s">
        <v>409</v>
      </c>
      <c r="F48" s="3" t="s">
        <v>351</v>
      </c>
      <c r="G48" s="3" t="s">
        <v>352</v>
      </c>
      <c r="H48" s="3" t="s">
        <v>57</v>
      </c>
      <c r="I48" s="19">
        <v>44939</v>
      </c>
      <c r="J48" s="3" t="s">
        <v>59</v>
      </c>
      <c r="K48" s="3" t="s">
        <v>60</v>
      </c>
      <c r="L48" s="3" t="s">
        <v>150</v>
      </c>
      <c r="M48" s="3" t="s">
        <v>353</v>
      </c>
      <c r="N48" s="3" t="s">
        <v>737</v>
      </c>
      <c r="O48" s="3" t="s">
        <v>735</v>
      </c>
      <c r="P48" s="20">
        <v>69000000</v>
      </c>
      <c r="Q48" s="20">
        <v>69000000</v>
      </c>
      <c r="R48" s="3">
        <v>12323</v>
      </c>
      <c r="S48" s="3" t="s">
        <v>349</v>
      </c>
      <c r="T48" s="3" t="s">
        <v>64</v>
      </c>
      <c r="U48" s="3" t="s">
        <v>65</v>
      </c>
      <c r="V48" s="3"/>
      <c r="W48" s="3" t="s">
        <v>354</v>
      </c>
      <c r="X48" s="3" t="s">
        <v>57</v>
      </c>
      <c r="Y48" s="19">
        <v>44943</v>
      </c>
      <c r="Z48" s="3" t="s">
        <v>67</v>
      </c>
      <c r="AA48" s="3"/>
      <c r="AB48" s="3" t="s">
        <v>68</v>
      </c>
      <c r="AC48" s="3" t="s">
        <v>69</v>
      </c>
      <c r="AD48" s="3" t="s">
        <v>433</v>
      </c>
      <c r="AE48" s="3">
        <v>93461864</v>
      </c>
      <c r="AF48" s="3"/>
      <c r="AG48" s="3" t="s">
        <v>738</v>
      </c>
      <c r="AH48" s="3" t="s">
        <v>552</v>
      </c>
      <c r="AI48" s="3"/>
      <c r="AJ48" s="3"/>
      <c r="AK48" s="3">
        <v>31076</v>
      </c>
      <c r="AL48" s="22" t="e">
        <f ca="1">+YEAR(TODAY())-YEAR([1]!Tabla1[[#This Row],[FECHA DE NACIMIENTO]])</f>
        <v>#REF!</v>
      </c>
      <c r="AM48" s="3">
        <v>16523</v>
      </c>
      <c r="AN48" s="19">
        <v>44943</v>
      </c>
      <c r="AO48" s="20">
        <v>69000000</v>
      </c>
      <c r="AP48" s="3"/>
      <c r="AQ48" s="3"/>
      <c r="AR48" s="3"/>
      <c r="AS48" s="23">
        <f t="shared" ref="AS48:AS60" si="5">SUM(AO48+AP48+AQ48+AR48)</f>
        <v>69000000</v>
      </c>
      <c r="AT48" s="3" t="s">
        <v>75</v>
      </c>
      <c r="AU48" s="19">
        <v>44943</v>
      </c>
      <c r="AV48" s="24" t="s">
        <v>74</v>
      </c>
      <c r="AW48" s="19">
        <v>44944</v>
      </c>
      <c r="AX48" s="19">
        <v>45291</v>
      </c>
      <c r="AY48" s="18">
        <f t="shared" si="2"/>
        <v>347</v>
      </c>
      <c r="AZ48" s="3" t="s">
        <v>156</v>
      </c>
      <c r="BA48" s="3">
        <v>79276876</v>
      </c>
      <c r="BB48" s="20"/>
      <c r="BC48" s="21"/>
      <c r="BD48" s="3"/>
      <c r="BE48" s="3"/>
      <c r="BF48" s="3"/>
      <c r="BG48" s="21"/>
      <c r="BH48" s="3"/>
      <c r="BI48" s="21"/>
      <c r="BJ48" s="20" t="e">
        <f>([1]!Tabla1[[#This Row],[VALOR TOTAL CONTRATO + VF]]+[1]!Tabla1[[#This Row],[ADICION 1 ]]+[1]!Tabla1[[#This Row],[ADICION 2]]-[1]!Tabla1[[#This Row],[LIBERACION]])</f>
        <v>#REF!</v>
      </c>
      <c r="BK48" s="3"/>
      <c r="BL48" s="21"/>
      <c r="BM48" s="21"/>
      <c r="BN48" s="3"/>
      <c r="BO48" s="3"/>
      <c r="BP48" s="21"/>
      <c r="BQ48" s="3"/>
      <c r="BR48" s="20"/>
      <c r="BS48" s="21"/>
      <c r="BT48" s="3">
        <f t="shared" si="4"/>
        <v>347</v>
      </c>
      <c r="BU48" s="21"/>
      <c r="BV48" s="24"/>
    </row>
    <row r="49" spans="1:74" ht="15" customHeight="1" x14ac:dyDescent="0.25">
      <c r="A49" s="32" t="s">
        <v>459</v>
      </c>
      <c r="B49" s="4" t="s">
        <v>460</v>
      </c>
      <c r="C49" s="18" t="s">
        <v>54</v>
      </c>
      <c r="D49" s="3">
        <v>14</v>
      </c>
      <c r="E49" s="3" t="s">
        <v>409</v>
      </c>
      <c r="F49" s="3" t="s">
        <v>355</v>
      </c>
      <c r="G49" s="3" t="s">
        <v>356</v>
      </c>
      <c r="H49" s="3" t="s">
        <v>57</v>
      </c>
      <c r="I49" s="19">
        <v>44939</v>
      </c>
      <c r="J49" s="3" t="s">
        <v>59</v>
      </c>
      <c r="K49" s="3" t="s">
        <v>60</v>
      </c>
      <c r="L49" s="3" t="s">
        <v>150</v>
      </c>
      <c r="M49" s="3" t="s">
        <v>357</v>
      </c>
      <c r="N49" s="3" t="s">
        <v>358</v>
      </c>
      <c r="O49" s="3" t="s">
        <v>735</v>
      </c>
      <c r="P49" s="20">
        <v>57500000</v>
      </c>
      <c r="Q49" s="20">
        <v>57500000</v>
      </c>
      <c r="R49" s="3">
        <v>11123</v>
      </c>
      <c r="S49" s="3" t="s">
        <v>349</v>
      </c>
      <c r="T49" s="3" t="s">
        <v>64</v>
      </c>
      <c r="U49" s="3" t="s">
        <v>65</v>
      </c>
      <c r="V49" s="3"/>
      <c r="W49" s="3" t="s">
        <v>359</v>
      </c>
      <c r="X49" s="3" t="s">
        <v>57</v>
      </c>
      <c r="Y49" s="19">
        <v>44943</v>
      </c>
      <c r="Z49" s="3" t="s">
        <v>67</v>
      </c>
      <c r="AA49" s="3"/>
      <c r="AB49" s="3" t="s">
        <v>68</v>
      </c>
      <c r="AC49" s="3" t="s">
        <v>69</v>
      </c>
      <c r="AD49" s="3" t="s">
        <v>434</v>
      </c>
      <c r="AE49" s="3">
        <v>1019022177</v>
      </c>
      <c r="AF49" s="3"/>
      <c r="AG49" s="3" t="s">
        <v>739</v>
      </c>
      <c r="AH49" s="3" t="s">
        <v>552</v>
      </c>
      <c r="AI49" s="3"/>
      <c r="AJ49" s="3"/>
      <c r="AK49" s="3">
        <v>32190</v>
      </c>
      <c r="AL49" s="22" t="e">
        <f ca="1">+YEAR(TODAY())-YEAR([1]!Tabla1[[#This Row],[FECHA DE NACIMIENTO]])</f>
        <v>#REF!</v>
      </c>
      <c r="AM49" s="3">
        <v>16623</v>
      </c>
      <c r="AN49" s="19">
        <v>44943</v>
      </c>
      <c r="AO49" s="20">
        <v>57500000</v>
      </c>
      <c r="AP49" s="3"/>
      <c r="AQ49" s="3"/>
      <c r="AR49" s="3"/>
      <c r="AS49" s="23">
        <f t="shared" si="5"/>
        <v>57500000</v>
      </c>
      <c r="AT49" s="3" t="s">
        <v>75</v>
      </c>
      <c r="AU49" s="19">
        <v>44945</v>
      </c>
      <c r="AV49" s="24" t="s">
        <v>74</v>
      </c>
      <c r="AW49" s="19">
        <v>44943</v>
      </c>
      <c r="AX49" s="19">
        <v>45291</v>
      </c>
      <c r="AY49" s="18">
        <f t="shared" si="2"/>
        <v>348</v>
      </c>
      <c r="AZ49" s="3" t="s">
        <v>156</v>
      </c>
      <c r="BA49" s="3">
        <v>79276876</v>
      </c>
      <c r="BB49" s="20"/>
      <c r="BC49" s="21"/>
      <c r="BD49" s="3"/>
      <c r="BE49" s="3"/>
      <c r="BF49" s="3"/>
      <c r="BG49" s="21"/>
      <c r="BH49" s="3"/>
      <c r="BI49" s="21"/>
      <c r="BJ49" s="20" t="e">
        <f>([1]!Tabla1[[#This Row],[VALOR TOTAL CONTRATO + VF]]+[1]!Tabla1[[#This Row],[ADICION 1 ]]+[1]!Tabla1[[#This Row],[ADICION 2]]-[1]!Tabla1[[#This Row],[LIBERACION]])</f>
        <v>#REF!</v>
      </c>
      <c r="BK49" s="3"/>
      <c r="BL49" s="21"/>
      <c r="BM49" s="21"/>
      <c r="BN49" s="3"/>
      <c r="BO49" s="3"/>
      <c r="BP49" s="21"/>
      <c r="BQ49" s="3"/>
      <c r="BR49" s="20"/>
      <c r="BS49" s="21"/>
      <c r="BT49" s="3">
        <f t="shared" si="4"/>
        <v>348</v>
      </c>
      <c r="BU49" s="21"/>
      <c r="BV49" s="24"/>
    </row>
    <row r="50" spans="1:74" ht="15" customHeight="1" x14ac:dyDescent="0.25">
      <c r="A50" s="32" t="s">
        <v>459</v>
      </c>
      <c r="B50" s="4" t="s">
        <v>460</v>
      </c>
      <c r="C50" s="18" t="s">
        <v>54</v>
      </c>
      <c r="D50" s="3">
        <v>23</v>
      </c>
      <c r="E50" s="3" t="s">
        <v>409</v>
      </c>
      <c r="F50" s="3" t="s">
        <v>360</v>
      </c>
      <c r="G50" s="3" t="s">
        <v>361</v>
      </c>
      <c r="H50" s="3" t="s">
        <v>57</v>
      </c>
      <c r="I50" s="19">
        <v>44944</v>
      </c>
      <c r="J50" s="3" t="s">
        <v>59</v>
      </c>
      <c r="K50" s="3" t="s">
        <v>60</v>
      </c>
      <c r="L50" s="3" t="s">
        <v>136</v>
      </c>
      <c r="M50" s="3" t="s">
        <v>353</v>
      </c>
      <c r="N50" s="3" t="s">
        <v>168</v>
      </c>
      <c r="O50" s="3" t="s">
        <v>740</v>
      </c>
      <c r="P50" s="20">
        <v>46000000</v>
      </c>
      <c r="Q50" s="20">
        <v>46000000</v>
      </c>
      <c r="R50" s="3">
        <v>9823</v>
      </c>
      <c r="S50" s="3" t="s">
        <v>63</v>
      </c>
      <c r="T50" s="3" t="s">
        <v>64</v>
      </c>
      <c r="U50" s="3" t="s">
        <v>65</v>
      </c>
      <c r="V50" s="3"/>
      <c r="W50" s="3" t="s">
        <v>362</v>
      </c>
      <c r="X50" s="3" t="s">
        <v>57</v>
      </c>
      <c r="Y50" s="19">
        <v>44945</v>
      </c>
      <c r="Z50" s="3" t="s">
        <v>67</v>
      </c>
      <c r="AA50" s="3"/>
      <c r="AB50" s="3" t="s">
        <v>68</v>
      </c>
      <c r="AC50" s="3" t="s">
        <v>69</v>
      </c>
      <c r="AD50" s="3" t="s">
        <v>435</v>
      </c>
      <c r="AE50" s="3">
        <v>1065827686</v>
      </c>
      <c r="AF50" s="3"/>
      <c r="AG50" s="3" t="s">
        <v>627</v>
      </c>
      <c r="AH50" s="3" t="s">
        <v>552</v>
      </c>
      <c r="AI50" s="3"/>
      <c r="AJ50" s="3"/>
      <c r="AK50" s="3">
        <v>35315</v>
      </c>
      <c r="AL50" s="22" t="e">
        <f ca="1">+YEAR(TODAY())-YEAR([1]!Tabla1[[#This Row],[FECHA DE NACIMIENTO]])</f>
        <v>#REF!</v>
      </c>
      <c r="AM50" s="3">
        <v>20223</v>
      </c>
      <c r="AN50" s="19">
        <v>44945</v>
      </c>
      <c r="AO50" s="20">
        <v>46000000</v>
      </c>
      <c r="AP50" s="3"/>
      <c r="AQ50" s="3"/>
      <c r="AR50" s="3"/>
      <c r="AS50" s="23">
        <f t="shared" si="5"/>
        <v>46000000</v>
      </c>
      <c r="AT50" s="3" t="s">
        <v>75</v>
      </c>
      <c r="AU50" s="19">
        <v>44945</v>
      </c>
      <c r="AV50" s="24" t="s">
        <v>74</v>
      </c>
      <c r="AW50" s="19">
        <v>44945</v>
      </c>
      <c r="AX50" s="19">
        <v>45291</v>
      </c>
      <c r="AY50" s="18">
        <f t="shared" si="2"/>
        <v>346</v>
      </c>
      <c r="AZ50" s="3" t="s">
        <v>172</v>
      </c>
      <c r="BA50" s="3">
        <v>79279880</v>
      </c>
      <c r="BB50" s="20"/>
      <c r="BC50" s="21"/>
      <c r="BD50" s="3"/>
      <c r="BE50" s="3"/>
      <c r="BF50" s="3"/>
      <c r="BG50" s="21"/>
      <c r="BH50" s="3"/>
      <c r="BI50" s="21"/>
      <c r="BJ50" s="20" t="e">
        <f>([1]!Tabla1[[#This Row],[VALOR TOTAL CONTRATO + VF]]+[1]!Tabla1[[#This Row],[ADICION 1 ]]+[1]!Tabla1[[#This Row],[ADICION 2]]-[1]!Tabla1[[#This Row],[LIBERACION]])</f>
        <v>#REF!</v>
      </c>
      <c r="BK50" s="3"/>
      <c r="BL50" s="21"/>
      <c r="BM50" s="21"/>
      <c r="BN50" s="3"/>
      <c r="BO50" s="3"/>
      <c r="BP50" s="21"/>
      <c r="BQ50" s="3"/>
      <c r="BR50" s="20"/>
      <c r="BS50" s="21"/>
      <c r="BT50" s="3">
        <f t="shared" si="4"/>
        <v>346</v>
      </c>
      <c r="BU50" s="21"/>
      <c r="BV50" s="24"/>
    </row>
    <row r="51" spans="1:74" ht="15" customHeight="1" x14ac:dyDescent="0.25">
      <c r="A51" s="32" t="s">
        <v>459</v>
      </c>
      <c r="B51" s="4" t="s">
        <v>460</v>
      </c>
      <c r="C51" s="18" t="s">
        <v>54</v>
      </c>
      <c r="D51" s="3">
        <v>2</v>
      </c>
      <c r="E51" s="3" t="s">
        <v>409</v>
      </c>
      <c r="F51" s="3" t="s">
        <v>363</v>
      </c>
      <c r="G51" s="3" t="s">
        <v>364</v>
      </c>
      <c r="H51" s="3" t="s">
        <v>57</v>
      </c>
      <c r="I51" s="19">
        <v>44942</v>
      </c>
      <c r="J51" s="3" t="s">
        <v>59</v>
      </c>
      <c r="K51" s="3" t="s">
        <v>60</v>
      </c>
      <c r="L51" s="3" t="s">
        <v>150</v>
      </c>
      <c r="M51" s="3" t="s">
        <v>365</v>
      </c>
      <c r="N51" s="3" t="s">
        <v>366</v>
      </c>
      <c r="O51" s="3" t="s">
        <v>138</v>
      </c>
      <c r="P51" s="20">
        <v>71500000</v>
      </c>
      <c r="Q51" s="20">
        <v>71500000</v>
      </c>
      <c r="R51" s="3">
        <v>11323</v>
      </c>
      <c r="S51" s="3" t="s">
        <v>63</v>
      </c>
      <c r="T51" s="3" t="s">
        <v>64</v>
      </c>
      <c r="U51" s="3" t="s">
        <v>65</v>
      </c>
      <c r="V51" s="3"/>
      <c r="W51" s="3" t="s">
        <v>367</v>
      </c>
      <c r="X51" s="3" t="s">
        <v>57</v>
      </c>
      <c r="Y51" s="19">
        <v>44943</v>
      </c>
      <c r="Z51" s="3" t="s">
        <v>67</v>
      </c>
      <c r="AA51" s="3"/>
      <c r="AB51" s="3" t="s">
        <v>68</v>
      </c>
      <c r="AC51" s="3" t="s">
        <v>69</v>
      </c>
      <c r="AD51" s="3" t="s">
        <v>436</v>
      </c>
      <c r="AE51" s="3">
        <v>1026262941</v>
      </c>
      <c r="AF51" s="3"/>
      <c r="AG51" s="3" t="s">
        <v>741</v>
      </c>
      <c r="AH51" s="3" t="s">
        <v>552</v>
      </c>
      <c r="AI51" s="3"/>
      <c r="AJ51" s="3"/>
      <c r="AK51" s="3">
        <v>32243</v>
      </c>
      <c r="AL51" s="22" t="e">
        <f ca="1">+YEAR(TODAY())-YEAR([1]!Tabla1[[#This Row],[FECHA DE NACIMIENTO]])</f>
        <v>#REF!</v>
      </c>
      <c r="AM51" s="3">
        <v>17423</v>
      </c>
      <c r="AN51" s="19">
        <v>44943</v>
      </c>
      <c r="AO51" s="20">
        <v>71500000</v>
      </c>
      <c r="AP51" s="3"/>
      <c r="AQ51" s="3"/>
      <c r="AR51" s="3"/>
      <c r="AS51" s="23">
        <f t="shared" si="5"/>
        <v>71500000</v>
      </c>
      <c r="AT51" s="3" t="s">
        <v>75</v>
      </c>
      <c r="AU51" s="19">
        <v>44945</v>
      </c>
      <c r="AV51" s="24" t="s">
        <v>74</v>
      </c>
      <c r="AW51" s="19">
        <v>44945</v>
      </c>
      <c r="AX51" s="19">
        <v>45291</v>
      </c>
      <c r="AY51" s="18">
        <f t="shared" si="2"/>
        <v>346</v>
      </c>
      <c r="AZ51" s="3" t="s">
        <v>368</v>
      </c>
      <c r="BA51" s="3">
        <v>52619262</v>
      </c>
      <c r="BB51" s="20"/>
      <c r="BC51" s="21"/>
      <c r="BD51" s="3"/>
      <c r="BE51" s="3"/>
      <c r="BF51" s="3"/>
      <c r="BG51" s="21"/>
      <c r="BH51" s="3"/>
      <c r="BI51" s="21"/>
      <c r="BJ51" s="20" t="e">
        <f>([1]!Tabla1[[#This Row],[VALOR TOTAL CONTRATO + VF]]+[1]!Tabla1[[#This Row],[ADICION 1 ]]+[1]!Tabla1[[#This Row],[ADICION 2]]-[1]!Tabla1[[#This Row],[LIBERACION]])</f>
        <v>#REF!</v>
      </c>
      <c r="BK51" s="3"/>
      <c r="BL51" s="21"/>
      <c r="BM51" s="21"/>
      <c r="BN51" s="3"/>
      <c r="BO51" s="3"/>
      <c r="BP51" s="21"/>
      <c r="BQ51" s="3"/>
      <c r="BR51" s="20"/>
      <c r="BS51" s="21"/>
      <c r="BT51" s="3">
        <f t="shared" si="4"/>
        <v>346</v>
      </c>
      <c r="BU51" s="21"/>
      <c r="BV51" s="24"/>
    </row>
    <row r="52" spans="1:74" ht="15" customHeight="1" x14ac:dyDescent="0.25">
      <c r="A52" s="32" t="s">
        <v>459</v>
      </c>
      <c r="B52" s="4" t="s">
        <v>460</v>
      </c>
      <c r="C52" s="18" t="s">
        <v>54</v>
      </c>
      <c r="D52" s="3">
        <v>22</v>
      </c>
      <c r="E52" s="3" t="s">
        <v>409</v>
      </c>
      <c r="F52" s="3" t="s">
        <v>369</v>
      </c>
      <c r="G52" s="3" t="s">
        <v>370</v>
      </c>
      <c r="H52" s="3" t="s">
        <v>57</v>
      </c>
      <c r="I52" s="19">
        <v>44943</v>
      </c>
      <c r="J52" s="3" t="s">
        <v>59</v>
      </c>
      <c r="K52" s="3" t="s">
        <v>60</v>
      </c>
      <c r="L52" s="3" t="s">
        <v>371</v>
      </c>
      <c r="M52" s="3" t="s">
        <v>372</v>
      </c>
      <c r="N52" s="3" t="s">
        <v>373</v>
      </c>
      <c r="O52" s="3" t="s">
        <v>742</v>
      </c>
      <c r="P52" s="20">
        <v>55000000</v>
      </c>
      <c r="Q52" s="20">
        <v>55000000</v>
      </c>
      <c r="R52" s="3">
        <v>10023</v>
      </c>
      <c r="S52" s="3" t="s">
        <v>63</v>
      </c>
      <c r="T52" s="3" t="s">
        <v>64</v>
      </c>
      <c r="U52" s="3" t="s">
        <v>65</v>
      </c>
      <c r="V52" s="3"/>
      <c r="W52" s="3" t="s">
        <v>374</v>
      </c>
      <c r="X52" s="3" t="s">
        <v>57</v>
      </c>
      <c r="Y52" s="19">
        <v>44944</v>
      </c>
      <c r="Z52" s="3" t="s">
        <v>67</v>
      </c>
      <c r="AA52" s="3"/>
      <c r="AB52" s="3" t="s">
        <v>68</v>
      </c>
      <c r="AC52" s="3" t="s">
        <v>69</v>
      </c>
      <c r="AD52" s="3" t="s">
        <v>375</v>
      </c>
      <c r="AE52" s="3">
        <v>24018748</v>
      </c>
      <c r="AF52" s="3"/>
      <c r="AG52" s="3" t="s">
        <v>627</v>
      </c>
      <c r="AH52" s="3" t="s">
        <v>552</v>
      </c>
      <c r="AI52" s="3"/>
      <c r="AJ52" s="3"/>
      <c r="AK52" s="3">
        <v>29011</v>
      </c>
      <c r="AL52" s="22" t="e">
        <f ca="1">+YEAR(TODAY())-YEAR([1]!Tabla1[[#This Row],[FECHA DE NACIMIENTO]])</f>
        <v>#REF!</v>
      </c>
      <c r="AM52" s="3">
        <v>20623</v>
      </c>
      <c r="AN52" s="19">
        <v>44945</v>
      </c>
      <c r="AO52" s="20">
        <v>55000000</v>
      </c>
      <c r="AP52" s="3"/>
      <c r="AQ52" s="3"/>
      <c r="AR52" s="3"/>
      <c r="AS52" s="23">
        <f t="shared" si="5"/>
        <v>55000000</v>
      </c>
      <c r="AT52" s="3" t="s">
        <v>75</v>
      </c>
      <c r="AU52" s="19">
        <v>44945</v>
      </c>
      <c r="AV52" s="24" t="s">
        <v>74</v>
      </c>
      <c r="AW52" s="19">
        <v>44949</v>
      </c>
      <c r="AX52" s="19">
        <v>45291</v>
      </c>
      <c r="AY52" s="18">
        <f t="shared" si="2"/>
        <v>342</v>
      </c>
      <c r="AZ52" s="3" t="s">
        <v>172</v>
      </c>
      <c r="BA52" s="3">
        <v>79279880</v>
      </c>
      <c r="BB52" s="20"/>
      <c r="BC52" s="21"/>
      <c r="BD52" s="3"/>
      <c r="BE52" s="3"/>
      <c r="BF52" s="3"/>
      <c r="BG52" s="21"/>
      <c r="BH52" s="3"/>
      <c r="BI52" s="21"/>
      <c r="BJ52" s="20" t="e">
        <f>([1]!Tabla1[[#This Row],[VALOR TOTAL CONTRATO + VF]]+[1]!Tabla1[[#This Row],[ADICION 1 ]]+[1]!Tabla1[[#This Row],[ADICION 2]]-[1]!Tabla1[[#This Row],[LIBERACION]])</f>
        <v>#REF!</v>
      </c>
      <c r="BK52" s="3"/>
      <c r="BL52" s="21"/>
      <c r="BM52" s="21"/>
      <c r="BN52" s="3"/>
      <c r="BO52" s="3"/>
      <c r="BP52" s="21"/>
      <c r="BQ52" s="3"/>
      <c r="BR52" s="20"/>
      <c r="BS52" s="21"/>
      <c r="BT52" s="3">
        <f t="shared" si="4"/>
        <v>342</v>
      </c>
      <c r="BU52" s="21"/>
      <c r="BV52" s="24"/>
    </row>
    <row r="53" spans="1:74" ht="15" customHeight="1" x14ac:dyDescent="0.25">
      <c r="A53" s="32" t="s">
        <v>459</v>
      </c>
      <c r="B53" s="4" t="s">
        <v>460</v>
      </c>
      <c r="C53" s="18" t="s">
        <v>54</v>
      </c>
      <c r="D53" s="3">
        <v>17</v>
      </c>
      <c r="E53" s="3" t="s">
        <v>409</v>
      </c>
      <c r="F53" s="3" t="s">
        <v>376</v>
      </c>
      <c r="G53" s="3" t="s">
        <v>377</v>
      </c>
      <c r="H53" s="3" t="s">
        <v>57</v>
      </c>
      <c r="I53" s="19">
        <v>44943</v>
      </c>
      <c r="J53" s="3" t="s">
        <v>59</v>
      </c>
      <c r="K53" s="3" t="s">
        <v>60</v>
      </c>
      <c r="L53" s="3" t="s">
        <v>150</v>
      </c>
      <c r="M53" s="3" t="s">
        <v>378</v>
      </c>
      <c r="N53" s="3" t="s">
        <v>379</v>
      </c>
      <c r="O53" s="3" t="s">
        <v>632</v>
      </c>
      <c r="P53" s="20">
        <v>57500000</v>
      </c>
      <c r="Q53" s="20">
        <v>57500000</v>
      </c>
      <c r="R53" s="3">
        <v>10523</v>
      </c>
      <c r="S53" s="3" t="s">
        <v>349</v>
      </c>
      <c r="T53" s="3" t="s">
        <v>64</v>
      </c>
      <c r="U53" s="3" t="s">
        <v>65</v>
      </c>
      <c r="V53" s="3"/>
      <c r="W53" s="3" t="s">
        <v>380</v>
      </c>
      <c r="X53" s="3" t="s">
        <v>57</v>
      </c>
      <c r="Y53" s="19">
        <v>44944</v>
      </c>
      <c r="Z53" s="3" t="s">
        <v>67</v>
      </c>
      <c r="AA53" s="3"/>
      <c r="AB53" s="3" t="s">
        <v>68</v>
      </c>
      <c r="AC53" s="3" t="s">
        <v>69</v>
      </c>
      <c r="AD53" s="3" t="s">
        <v>381</v>
      </c>
      <c r="AE53" s="3">
        <v>1010167732</v>
      </c>
      <c r="AF53" s="3"/>
      <c r="AG53" s="3" t="s">
        <v>743</v>
      </c>
      <c r="AH53" s="3" t="s">
        <v>552</v>
      </c>
      <c r="AI53" s="3"/>
      <c r="AJ53" s="3"/>
      <c r="AK53" s="3">
        <v>31711</v>
      </c>
      <c r="AL53" s="22" t="e">
        <f ca="1">+YEAR(TODAY())-YEAR([1]!Tabla1[[#This Row],[FECHA DE NACIMIENTO]])</f>
        <v>#REF!</v>
      </c>
      <c r="AM53" s="3">
        <v>19723</v>
      </c>
      <c r="AN53" s="19">
        <v>44945</v>
      </c>
      <c r="AO53" s="20">
        <v>57500000</v>
      </c>
      <c r="AP53" s="3"/>
      <c r="AQ53" s="3"/>
      <c r="AR53" s="3"/>
      <c r="AS53" s="23">
        <f t="shared" si="5"/>
        <v>57500000</v>
      </c>
      <c r="AT53" s="3" t="s">
        <v>75</v>
      </c>
      <c r="AU53" s="19">
        <v>44945</v>
      </c>
      <c r="AV53" s="24" t="s">
        <v>74</v>
      </c>
      <c r="AW53" s="19">
        <v>44946</v>
      </c>
      <c r="AX53" s="19">
        <v>45291</v>
      </c>
      <c r="AY53" s="18">
        <f t="shared" si="2"/>
        <v>345</v>
      </c>
      <c r="AZ53" s="3" t="s">
        <v>156</v>
      </c>
      <c r="BA53" s="3">
        <v>79276876</v>
      </c>
      <c r="BB53" s="20"/>
      <c r="BC53" s="21"/>
      <c r="BD53" s="3"/>
      <c r="BE53" s="3"/>
      <c r="BF53" s="3"/>
      <c r="BG53" s="21"/>
      <c r="BH53" s="3"/>
      <c r="BI53" s="21"/>
      <c r="BJ53" s="20" t="e">
        <f>([1]!Tabla1[[#This Row],[VALOR TOTAL CONTRATO + VF]]+[1]!Tabla1[[#This Row],[ADICION 1 ]]+[1]!Tabla1[[#This Row],[ADICION 2]]-[1]!Tabla1[[#This Row],[LIBERACION]])</f>
        <v>#REF!</v>
      </c>
      <c r="BK53" s="3"/>
      <c r="BL53" s="21"/>
      <c r="BM53" s="21"/>
      <c r="BN53" s="3"/>
      <c r="BO53" s="3"/>
      <c r="BP53" s="21"/>
      <c r="BQ53" s="3"/>
      <c r="BR53" s="20"/>
      <c r="BS53" s="21"/>
      <c r="BT53" s="3">
        <f t="shared" si="4"/>
        <v>345</v>
      </c>
      <c r="BU53" s="21"/>
      <c r="BV53" s="24"/>
    </row>
    <row r="54" spans="1:74" ht="15" customHeight="1" x14ac:dyDescent="0.25">
      <c r="A54" s="32" t="s">
        <v>459</v>
      </c>
      <c r="B54" s="4" t="s">
        <v>460</v>
      </c>
      <c r="C54" s="18" t="s">
        <v>54</v>
      </c>
      <c r="D54" s="3">
        <v>11</v>
      </c>
      <c r="E54" s="3" t="s">
        <v>409</v>
      </c>
      <c r="F54" s="3" t="s">
        <v>382</v>
      </c>
      <c r="G54" s="3" t="s">
        <v>383</v>
      </c>
      <c r="H54" s="3" t="s">
        <v>57</v>
      </c>
      <c r="I54" s="19">
        <v>44953</v>
      </c>
      <c r="J54" s="3" t="s">
        <v>59</v>
      </c>
      <c r="K54" s="3" t="s">
        <v>60</v>
      </c>
      <c r="L54" s="3" t="s">
        <v>150</v>
      </c>
      <c r="M54" s="3" t="s">
        <v>384</v>
      </c>
      <c r="N54" s="3" t="s">
        <v>385</v>
      </c>
      <c r="O54" s="3" t="s">
        <v>735</v>
      </c>
      <c r="P54" s="20">
        <v>55000000</v>
      </c>
      <c r="Q54" s="20">
        <v>55000000</v>
      </c>
      <c r="R54" s="3">
        <v>15723</v>
      </c>
      <c r="S54" s="3" t="s">
        <v>349</v>
      </c>
      <c r="T54" s="3" t="s">
        <v>64</v>
      </c>
      <c r="U54" s="3" t="s">
        <v>65</v>
      </c>
      <c r="V54" s="3"/>
      <c r="W54" s="3" t="s">
        <v>386</v>
      </c>
      <c r="X54" s="3" t="s">
        <v>57</v>
      </c>
      <c r="Y54" s="19">
        <v>44957</v>
      </c>
      <c r="Z54" s="3" t="s">
        <v>67</v>
      </c>
      <c r="AA54" s="3"/>
      <c r="AB54" s="3" t="s">
        <v>68</v>
      </c>
      <c r="AC54" s="3" t="s">
        <v>69</v>
      </c>
      <c r="AD54" s="3" t="s">
        <v>387</v>
      </c>
      <c r="AE54" s="3">
        <v>1082992710</v>
      </c>
      <c r="AF54" s="3"/>
      <c r="AG54" s="3" t="s">
        <v>627</v>
      </c>
      <c r="AH54" s="3" t="s">
        <v>552</v>
      </c>
      <c r="AI54" s="3"/>
      <c r="AJ54" s="3"/>
      <c r="AK54" s="3">
        <v>34658</v>
      </c>
      <c r="AL54" s="22" t="e">
        <f ca="1">+YEAR(TODAY())-YEAR([1]!Tabla1[[#This Row],[FECHA DE NACIMIENTO]])</f>
        <v>#REF!</v>
      </c>
      <c r="AM54" s="3">
        <v>30923</v>
      </c>
      <c r="AN54" s="19">
        <v>44957</v>
      </c>
      <c r="AO54" s="20">
        <v>55000000</v>
      </c>
      <c r="AP54" s="3"/>
      <c r="AQ54" s="3"/>
      <c r="AR54" s="3"/>
      <c r="AS54" s="23">
        <f t="shared" si="5"/>
        <v>55000000</v>
      </c>
      <c r="AT54" s="3" t="s">
        <v>75</v>
      </c>
      <c r="AU54" s="19">
        <v>44945</v>
      </c>
      <c r="AV54" s="24" t="s">
        <v>74</v>
      </c>
      <c r="AW54" s="19">
        <v>44956</v>
      </c>
      <c r="AX54" s="19">
        <v>45291</v>
      </c>
      <c r="AY54" s="18">
        <f t="shared" si="2"/>
        <v>335</v>
      </c>
      <c r="AZ54" s="3" t="s">
        <v>439</v>
      </c>
      <c r="BA54" s="3">
        <v>80791769</v>
      </c>
      <c r="BB54" s="20"/>
      <c r="BC54" s="21"/>
      <c r="BD54" s="3"/>
      <c r="BE54" s="3"/>
      <c r="BF54" s="3"/>
      <c r="BG54" s="21"/>
      <c r="BH54" s="3"/>
      <c r="BI54" s="21"/>
      <c r="BJ54" s="20" t="e">
        <f>([1]!Tabla1[[#This Row],[VALOR TOTAL CONTRATO + VF]]+[1]!Tabla1[[#This Row],[ADICION 1 ]]+[1]!Tabla1[[#This Row],[ADICION 2]]-[1]!Tabla1[[#This Row],[LIBERACION]])</f>
        <v>#REF!</v>
      </c>
      <c r="BK54" s="3"/>
      <c r="BL54" s="21"/>
      <c r="BM54" s="21"/>
      <c r="BN54" s="3"/>
      <c r="BO54" s="3"/>
      <c r="BP54" s="21"/>
      <c r="BQ54" s="3"/>
      <c r="BR54" s="20"/>
      <c r="BS54" s="21"/>
      <c r="BT54" s="3">
        <f t="shared" si="4"/>
        <v>335</v>
      </c>
      <c r="BU54" s="21"/>
      <c r="BV54" s="24"/>
    </row>
    <row r="55" spans="1:74" ht="15" customHeight="1" x14ac:dyDescent="0.25">
      <c r="A55" s="32" t="s">
        <v>459</v>
      </c>
      <c r="B55" s="4" t="s">
        <v>460</v>
      </c>
      <c r="C55" s="18" t="s">
        <v>54</v>
      </c>
      <c r="D55" s="3">
        <v>13</v>
      </c>
      <c r="E55" s="3" t="s">
        <v>409</v>
      </c>
      <c r="F55" s="3" t="s">
        <v>388</v>
      </c>
      <c r="G55" s="3" t="s">
        <v>389</v>
      </c>
      <c r="H55" s="3" t="s">
        <v>57</v>
      </c>
      <c r="I55" s="19">
        <v>44957</v>
      </c>
      <c r="J55" s="3" t="s">
        <v>59</v>
      </c>
      <c r="K55" s="3" t="s">
        <v>60</v>
      </c>
      <c r="L55" s="3" t="s">
        <v>150</v>
      </c>
      <c r="M55" s="3" t="s">
        <v>390</v>
      </c>
      <c r="N55" s="3" t="s">
        <v>391</v>
      </c>
      <c r="O55" s="3" t="s">
        <v>735</v>
      </c>
      <c r="P55" s="20">
        <v>66000000</v>
      </c>
      <c r="Q55" s="20">
        <v>66000000</v>
      </c>
      <c r="R55" s="3">
        <v>15423</v>
      </c>
      <c r="S55" s="3" t="s">
        <v>153</v>
      </c>
      <c r="T55" s="3" t="s">
        <v>64</v>
      </c>
      <c r="U55" s="3" t="s">
        <v>65</v>
      </c>
      <c r="V55" s="3"/>
      <c r="W55" s="3" t="s">
        <v>744</v>
      </c>
      <c r="X55" s="3" t="s">
        <v>745</v>
      </c>
      <c r="Y55" s="19">
        <v>44958</v>
      </c>
      <c r="Z55" s="3" t="s">
        <v>67</v>
      </c>
      <c r="AA55" s="3"/>
      <c r="AB55" s="3" t="s">
        <v>68</v>
      </c>
      <c r="AC55" s="3" t="s">
        <v>69</v>
      </c>
      <c r="AD55" s="3" t="s">
        <v>746</v>
      </c>
      <c r="AE55" s="3" t="s">
        <v>747</v>
      </c>
      <c r="AF55" s="3"/>
      <c r="AG55" s="3" t="s">
        <v>748</v>
      </c>
      <c r="AH55" s="3" t="s">
        <v>552</v>
      </c>
      <c r="AI55" s="3"/>
      <c r="AJ55" s="3"/>
      <c r="AK55" s="3">
        <v>22193</v>
      </c>
      <c r="AL55" s="22" t="e">
        <f ca="1">+YEAR(TODAY())-YEAR([1]!Tabla1[[#This Row],[FECHA DE NACIMIENTO]])</f>
        <v>#REF!</v>
      </c>
      <c r="AM55" s="3">
        <v>31823</v>
      </c>
      <c r="AN55" s="19">
        <v>44959</v>
      </c>
      <c r="AO55" s="20">
        <v>66000000</v>
      </c>
      <c r="AP55" s="3"/>
      <c r="AQ55" s="3"/>
      <c r="AR55" s="3"/>
      <c r="AS55" s="23">
        <f t="shared" si="5"/>
        <v>66000000</v>
      </c>
      <c r="AT55" s="3" t="s">
        <v>75</v>
      </c>
      <c r="AU55" s="19">
        <v>44959</v>
      </c>
      <c r="AV55" s="24" t="s">
        <v>74</v>
      </c>
      <c r="AW55" s="19">
        <v>44963</v>
      </c>
      <c r="AX55" s="19">
        <v>45291</v>
      </c>
      <c r="AY55" s="18">
        <f t="shared" si="2"/>
        <v>328</v>
      </c>
      <c r="AZ55" s="3" t="s">
        <v>156</v>
      </c>
      <c r="BA55" s="3">
        <v>79276876</v>
      </c>
      <c r="BB55" s="20"/>
      <c r="BC55" s="21"/>
      <c r="BD55" s="3"/>
      <c r="BE55" s="3"/>
      <c r="BF55" s="3"/>
      <c r="BG55" s="21"/>
      <c r="BH55" s="3"/>
      <c r="BI55" s="21"/>
      <c r="BJ55" s="20" t="e">
        <f>([1]!Tabla1[[#This Row],[VALOR TOTAL CONTRATO + VF]]+[1]!Tabla1[[#This Row],[ADICION 1 ]]+[1]!Tabla1[[#This Row],[ADICION 2]]-[1]!Tabla1[[#This Row],[LIBERACION]])</f>
        <v>#REF!</v>
      </c>
      <c r="BK55" s="3"/>
      <c r="BL55" s="21"/>
      <c r="BM55" s="21"/>
      <c r="BN55" s="3"/>
      <c r="BO55" s="3"/>
      <c r="BP55" s="21"/>
      <c r="BQ55" s="3"/>
      <c r="BR55" s="20"/>
      <c r="BS55" s="21"/>
      <c r="BT55" s="3">
        <f t="shared" si="4"/>
        <v>328</v>
      </c>
      <c r="BU55" s="21"/>
      <c r="BV55" s="24"/>
    </row>
    <row r="56" spans="1:74" ht="15" customHeight="1" x14ac:dyDescent="0.25">
      <c r="A56" s="32" t="s">
        <v>459</v>
      </c>
      <c r="B56" s="4" t="s">
        <v>460</v>
      </c>
      <c r="C56" s="18" t="s">
        <v>54</v>
      </c>
      <c r="D56" s="3">
        <v>15</v>
      </c>
      <c r="E56" s="3" t="s">
        <v>409</v>
      </c>
      <c r="F56" s="3" t="s">
        <v>392</v>
      </c>
      <c r="G56" s="3" t="s">
        <v>393</v>
      </c>
      <c r="H56" s="3" t="s">
        <v>57</v>
      </c>
      <c r="I56" s="19">
        <v>44957</v>
      </c>
      <c r="J56" s="3" t="s">
        <v>59</v>
      </c>
      <c r="K56" s="3" t="s">
        <v>60</v>
      </c>
      <c r="L56" s="3" t="s">
        <v>150</v>
      </c>
      <c r="M56" s="3" t="s">
        <v>394</v>
      </c>
      <c r="N56" s="3" t="s">
        <v>749</v>
      </c>
      <c r="O56" s="3" t="s">
        <v>632</v>
      </c>
      <c r="P56" s="20">
        <v>55000000</v>
      </c>
      <c r="Q56" s="20">
        <v>55000000</v>
      </c>
      <c r="R56" s="3">
        <v>15123</v>
      </c>
      <c r="S56" s="3" t="s">
        <v>349</v>
      </c>
      <c r="T56" s="3" t="s">
        <v>64</v>
      </c>
      <c r="U56" s="3" t="s">
        <v>65</v>
      </c>
      <c r="V56" s="3"/>
      <c r="W56" s="3" t="s">
        <v>750</v>
      </c>
      <c r="X56" s="3" t="s">
        <v>127</v>
      </c>
      <c r="Y56" s="19">
        <v>44958</v>
      </c>
      <c r="Z56" s="3" t="s">
        <v>67</v>
      </c>
      <c r="AA56" s="3"/>
      <c r="AB56" s="3" t="s">
        <v>68</v>
      </c>
      <c r="AC56" s="3" t="s">
        <v>69</v>
      </c>
      <c r="AD56" s="3" t="s">
        <v>751</v>
      </c>
      <c r="AE56" s="3">
        <v>21013881</v>
      </c>
      <c r="AF56" s="3"/>
      <c r="AG56" s="3" t="s">
        <v>748</v>
      </c>
      <c r="AH56" s="3" t="s">
        <v>552</v>
      </c>
      <c r="AI56" s="3"/>
      <c r="AJ56" s="3"/>
      <c r="AK56" s="3">
        <v>21938</v>
      </c>
      <c r="AL56" s="22" t="e">
        <f ca="1">+YEAR(TODAY())-YEAR([1]!Tabla1[[#This Row],[FECHA DE NACIMIENTO]])</f>
        <v>#REF!</v>
      </c>
      <c r="AM56" s="3">
        <v>15123</v>
      </c>
      <c r="AN56" s="19">
        <v>44959</v>
      </c>
      <c r="AO56" s="20">
        <v>55000000</v>
      </c>
      <c r="AP56" s="3"/>
      <c r="AQ56" s="3"/>
      <c r="AR56" s="3"/>
      <c r="AS56" s="23">
        <f t="shared" si="5"/>
        <v>55000000</v>
      </c>
      <c r="AT56" s="3" t="s">
        <v>75</v>
      </c>
      <c r="AU56" s="19">
        <v>44959</v>
      </c>
      <c r="AV56" s="24" t="s">
        <v>74</v>
      </c>
      <c r="AW56" s="19">
        <v>44959</v>
      </c>
      <c r="AX56" s="19">
        <v>45291</v>
      </c>
      <c r="AY56" s="18">
        <f t="shared" si="2"/>
        <v>332</v>
      </c>
      <c r="AZ56" s="3" t="s">
        <v>156</v>
      </c>
      <c r="BA56" s="3">
        <v>79276876</v>
      </c>
      <c r="BB56" s="20"/>
      <c r="BC56" s="21"/>
      <c r="BD56" s="3"/>
      <c r="BE56" s="3"/>
      <c r="BF56" s="3"/>
      <c r="BG56" s="21"/>
      <c r="BH56" s="3"/>
      <c r="BI56" s="21"/>
      <c r="BJ56" s="20" t="e">
        <f>([1]!Tabla1[[#This Row],[VALOR TOTAL CONTRATO + VF]]+[1]!Tabla1[[#This Row],[ADICION 1 ]]+[1]!Tabla1[[#This Row],[ADICION 2]]-[1]!Tabla1[[#This Row],[LIBERACION]])</f>
        <v>#REF!</v>
      </c>
      <c r="BK56" s="3"/>
      <c r="BL56" s="21"/>
      <c r="BM56" s="21"/>
      <c r="BN56" s="3"/>
      <c r="BO56" s="3"/>
      <c r="BP56" s="21"/>
      <c r="BQ56" s="3"/>
      <c r="BR56" s="20"/>
      <c r="BS56" s="21"/>
      <c r="BT56" s="3">
        <f t="shared" si="4"/>
        <v>332</v>
      </c>
      <c r="BU56" s="21"/>
      <c r="BV56" s="24"/>
    </row>
    <row r="57" spans="1:74" ht="15" customHeight="1" x14ac:dyDescent="0.25">
      <c r="A57" s="32" t="s">
        <v>459</v>
      </c>
      <c r="B57" s="4" t="s">
        <v>460</v>
      </c>
      <c r="C57" s="18" t="s">
        <v>54</v>
      </c>
      <c r="D57" s="3">
        <v>3</v>
      </c>
      <c r="E57" s="3" t="s">
        <v>409</v>
      </c>
      <c r="F57" s="3" t="s">
        <v>395</v>
      </c>
      <c r="G57" s="3" t="s">
        <v>396</v>
      </c>
      <c r="H57" s="3" t="s">
        <v>57</v>
      </c>
      <c r="I57" s="19">
        <v>44953</v>
      </c>
      <c r="J57" s="3" t="s">
        <v>59</v>
      </c>
      <c r="K57" s="3" t="s">
        <v>60</v>
      </c>
      <c r="L57" s="3" t="s">
        <v>136</v>
      </c>
      <c r="M57" s="3" t="s">
        <v>397</v>
      </c>
      <c r="N57" s="3">
        <v>80111600</v>
      </c>
      <c r="O57" s="3" t="s">
        <v>138</v>
      </c>
      <c r="P57" s="20">
        <v>46000000</v>
      </c>
      <c r="Q57" s="20">
        <v>44000000</v>
      </c>
      <c r="R57" s="3">
        <v>18823</v>
      </c>
      <c r="S57" s="3" t="s">
        <v>63</v>
      </c>
      <c r="T57" s="3" t="s">
        <v>64</v>
      </c>
      <c r="U57" s="3" t="s">
        <v>65</v>
      </c>
      <c r="V57" s="3"/>
      <c r="W57" s="3" t="s">
        <v>752</v>
      </c>
      <c r="X57" s="3" t="s">
        <v>57</v>
      </c>
      <c r="Y57" s="19">
        <v>44957</v>
      </c>
      <c r="Z57" s="3" t="s">
        <v>67</v>
      </c>
      <c r="AA57" s="3"/>
      <c r="AB57" s="3" t="s">
        <v>68</v>
      </c>
      <c r="AC57" s="3" t="s">
        <v>69</v>
      </c>
      <c r="AD57" s="3" t="s">
        <v>753</v>
      </c>
      <c r="AE57" s="3">
        <v>1026593280</v>
      </c>
      <c r="AF57" s="3"/>
      <c r="AG57" s="3" t="s">
        <v>754</v>
      </c>
      <c r="AH57" s="3" t="s">
        <v>552</v>
      </c>
      <c r="AI57" s="3"/>
      <c r="AJ57" s="3"/>
      <c r="AK57" s="3">
        <v>35801</v>
      </c>
      <c r="AL57" s="22" t="e">
        <f ca="1">+YEAR(TODAY())-YEAR([1]!Tabla1[[#This Row],[FECHA DE NACIMIENTO]])</f>
        <v>#REF!</v>
      </c>
      <c r="AM57" s="3">
        <v>30823</v>
      </c>
      <c r="AN57" s="19">
        <v>44957</v>
      </c>
      <c r="AO57" s="20">
        <v>44000000</v>
      </c>
      <c r="AP57" s="3"/>
      <c r="AQ57" s="3"/>
      <c r="AR57" s="3"/>
      <c r="AS57" s="23">
        <f t="shared" si="5"/>
        <v>44000000</v>
      </c>
      <c r="AT57" s="3" t="s">
        <v>75</v>
      </c>
      <c r="AU57" s="19">
        <v>44956</v>
      </c>
      <c r="AV57" s="24" t="s">
        <v>74</v>
      </c>
      <c r="AW57" s="19">
        <v>44958</v>
      </c>
      <c r="AX57" s="19">
        <v>45291</v>
      </c>
      <c r="AY57" s="18">
        <f t="shared" si="2"/>
        <v>333</v>
      </c>
      <c r="AZ57" s="3" t="s">
        <v>755</v>
      </c>
      <c r="BA57" s="3">
        <v>1144031972</v>
      </c>
      <c r="BB57" s="20"/>
      <c r="BC57" s="21"/>
      <c r="BD57" s="3"/>
      <c r="BE57" s="3"/>
      <c r="BF57" s="3"/>
      <c r="BG57" s="21"/>
      <c r="BH57" s="3"/>
      <c r="BI57" s="21"/>
      <c r="BJ57" s="20" t="e">
        <f>([1]!Tabla1[[#This Row],[VALOR TOTAL CONTRATO + VF]]+[1]!Tabla1[[#This Row],[ADICION 1 ]]+[1]!Tabla1[[#This Row],[ADICION 2]]-[1]!Tabla1[[#This Row],[LIBERACION]])</f>
        <v>#REF!</v>
      </c>
      <c r="BK57" s="3"/>
      <c r="BL57" s="21"/>
      <c r="BM57" s="21"/>
      <c r="BN57" s="3"/>
      <c r="BO57" s="3"/>
      <c r="BP57" s="21"/>
      <c r="BQ57" s="3"/>
      <c r="BR57" s="20"/>
      <c r="BS57" s="21"/>
      <c r="BT57" s="3">
        <f t="shared" si="4"/>
        <v>333</v>
      </c>
      <c r="BU57" s="21"/>
      <c r="BV57" s="24"/>
    </row>
    <row r="58" spans="1:74" ht="15" customHeight="1" x14ac:dyDescent="0.25">
      <c r="A58" s="32" t="s">
        <v>459</v>
      </c>
      <c r="B58" s="4" t="s">
        <v>460</v>
      </c>
      <c r="C58" s="18" t="s">
        <v>54</v>
      </c>
      <c r="D58" s="3">
        <v>16</v>
      </c>
      <c r="E58" s="3" t="s">
        <v>409</v>
      </c>
      <c r="F58" s="3" t="s">
        <v>398</v>
      </c>
      <c r="G58" s="3" t="s">
        <v>399</v>
      </c>
      <c r="H58" s="3" t="s">
        <v>57</v>
      </c>
      <c r="I58" s="19">
        <v>44957</v>
      </c>
      <c r="J58" s="3" t="s">
        <v>59</v>
      </c>
      <c r="K58" s="3" t="s">
        <v>60</v>
      </c>
      <c r="L58" s="3" t="s">
        <v>150</v>
      </c>
      <c r="M58" s="3" t="s">
        <v>400</v>
      </c>
      <c r="N58" s="3" t="s">
        <v>160</v>
      </c>
      <c r="O58" s="3" t="s">
        <v>735</v>
      </c>
      <c r="P58" s="20">
        <v>55000000</v>
      </c>
      <c r="Q58" s="20">
        <v>55000000</v>
      </c>
      <c r="R58" s="3">
        <v>15323</v>
      </c>
      <c r="S58" s="3" t="s">
        <v>153</v>
      </c>
      <c r="T58" s="3" t="s">
        <v>64</v>
      </c>
      <c r="U58" s="3" t="s">
        <v>65</v>
      </c>
      <c r="V58" s="3"/>
      <c r="W58" s="3" t="s">
        <v>756</v>
      </c>
      <c r="X58" s="3" t="s">
        <v>57</v>
      </c>
      <c r="Y58" s="19">
        <v>44957</v>
      </c>
      <c r="Z58" s="3" t="s">
        <v>67</v>
      </c>
      <c r="AA58" s="3"/>
      <c r="AB58" s="3" t="s">
        <v>68</v>
      </c>
      <c r="AC58" s="3" t="s">
        <v>69</v>
      </c>
      <c r="AD58" s="3" t="s">
        <v>757</v>
      </c>
      <c r="AE58" s="3">
        <v>1003821306</v>
      </c>
      <c r="AF58" s="3"/>
      <c r="AG58" s="3" t="s">
        <v>758</v>
      </c>
      <c r="AH58" s="3" t="s">
        <v>552</v>
      </c>
      <c r="AI58" s="3"/>
      <c r="AJ58" s="3"/>
      <c r="AK58" s="3">
        <v>32417</v>
      </c>
      <c r="AL58" s="22" t="e">
        <f ca="1">+YEAR(TODAY())-YEAR([1]!Tabla1[[#This Row],[FECHA DE NACIMIENTO]])</f>
        <v>#REF!</v>
      </c>
      <c r="AM58" s="3">
        <v>33323</v>
      </c>
      <c r="AN58" s="19">
        <v>44980</v>
      </c>
      <c r="AO58" s="20">
        <v>55000000</v>
      </c>
      <c r="AP58" s="3"/>
      <c r="AQ58" s="3"/>
      <c r="AR58" s="3"/>
      <c r="AS58" s="23">
        <f t="shared" si="5"/>
        <v>55000000</v>
      </c>
      <c r="AT58" s="3" t="s">
        <v>297</v>
      </c>
      <c r="AU58" s="19">
        <v>44960</v>
      </c>
      <c r="AV58" s="24" t="s">
        <v>74</v>
      </c>
      <c r="AW58" s="19">
        <v>44960</v>
      </c>
      <c r="AX58" s="19">
        <v>45291</v>
      </c>
      <c r="AY58" s="18">
        <f t="shared" si="2"/>
        <v>331</v>
      </c>
      <c r="AZ58" s="3" t="s">
        <v>156</v>
      </c>
      <c r="BA58" s="3">
        <v>79276876</v>
      </c>
      <c r="BB58" s="20"/>
      <c r="BC58" s="21"/>
      <c r="BD58" s="3"/>
      <c r="BE58" s="3"/>
      <c r="BF58" s="3"/>
      <c r="BG58" s="21"/>
      <c r="BH58" s="3"/>
      <c r="BI58" s="21"/>
      <c r="BJ58" s="20" t="e">
        <f>([1]!Tabla1[[#This Row],[VALOR TOTAL CONTRATO + VF]]+[1]!Tabla1[[#This Row],[ADICION 1 ]]+[1]!Tabla1[[#This Row],[ADICION 2]]-[1]!Tabla1[[#This Row],[LIBERACION]])</f>
        <v>#REF!</v>
      </c>
      <c r="BK58" s="3"/>
      <c r="BL58" s="21"/>
      <c r="BM58" s="21"/>
      <c r="BN58" s="3"/>
      <c r="BO58" s="3"/>
      <c r="BP58" s="21"/>
      <c r="BQ58" s="3"/>
      <c r="BR58" s="20"/>
      <c r="BS58" s="21"/>
      <c r="BT58" s="3">
        <f t="shared" si="4"/>
        <v>331</v>
      </c>
      <c r="BU58" s="21"/>
      <c r="BV58" s="24"/>
    </row>
    <row r="59" spans="1:74" ht="15" customHeight="1" x14ac:dyDescent="0.25">
      <c r="A59" s="32" t="s">
        <v>459</v>
      </c>
      <c r="B59" s="4" t="s">
        <v>460</v>
      </c>
      <c r="C59" s="18" t="s">
        <v>54</v>
      </c>
      <c r="D59" s="3">
        <v>25</v>
      </c>
      <c r="E59" s="3" t="s">
        <v>409</v>
      </c>
      <c r="F59" s="3" t="s">
        <v>403</v>
      </c>
      <c r="G59" s="3" t="s">
        <v>404</v>
      </c>
      <c r="H59" s="3" t="s">
        <v>57</v>
      </c>
      <c r="I59" s="19">
        <v>44956</v>
      </c>
      <c r="J59" s="3" t="s">
        <v>59</v>
      </c>
      <c r="K59" s="3" t="s">
        <v>60</v>
      </c>
      <c r="L59" s="3" t="s">
        <v>371</v>
      </c>
      <c r="M59" s="3" t="s">
        <v>405</v>
      </c>
      <c r="N59" s="3" t="s">
        <v>406</v>
      </c>
      <c r="O59" s="3" t="s">
        <v>759</v>
      </c>
      <c r="P59" s="20">
        <v>6000000</v>
      </c>
      <c r="Q59" s="20">
        <v>6000000</v>
      </c>
      <c r="R59" s="3">
        <v>15623</v>
      </c>
      <c r="S59" s="3" t="s">
        <v>63</v>
      </c>
      <c r="T59" s="3" t="s">
        <v>64</v>
      </c>
      <c r="U59" s="3" t="s">
        <v>65</v>
      </c>
      <c r="V59" s="3"/>
      <c r="W59" s="3" t="s">
        <v>760</v>
      </c>
      <c r="X59" s="3" t="s">
        <v>745</v>
      </c>
      <c r="Y59" s="19">
        <v>44981</v>
      </c>
      <c r="Z59" s="3" t="s">
        <v>616</v>
      </c>
      <c r="AA59" s="3"/>
      <c r="AB59" s="3" t="s">
        <v>68</v>
      </c>
      <c r="AC59" s="3" t="s">
        <v>69</v>
      </c>
      <c r="AD59" s="3" t="s">
        <v>761</v>
      </c>
      <c r="AE59" s="3" t="s">
        <v>762</v>
      </c>
      <c r="AF59" s="3">
        <v>1</v>
      </c>
      <c r="AG59" s="3" t="s">
        <v>518</v>
      </c>
      <c r="AH59" s="3" t="s">
        <v>552</v>
      </c>
      <c r="AI59" s="3"/>
      <c r="AJ59" s="3"/>
      <c r="AK59" s="3"/>
      <c r="AL59" s="22" t="e">
        <f ca="1">+YEAR(TODAY())-YEAR([1]!Tabla1[[#This Row],[FECHA DE NACIMIENTO]])</f>
        <v>#REF!</v>
      </c>
      <c r="AM59" s="3">
        <v>42623</v>
      </c>
      <c r="AN59" s="19">
        <v>44981</v>
      </c>
      <c r="AO59" s="20">
        <v>6000000</v>
      </c>
      <c r="AP59" s="3"/>
      <c r="AQ59" s="3"/>
      <c r="AR59" s="3"/>
      <c r="AS59" s="23">
        <f t="shared" si="5"/>
        <v>6000000</v>
      </c>
      <c r="AT59" s="3" t="s">
        <v>552</v>
      </c>
      <c r="AU59" s="19" t="s">
        <v>518</v>
      </c>
      <c r="AV59" s="24" t="s">
        <v>518</v>
      </c>
      <c r="AW59" s="19">
        <v>44981</v>
      </c>
      <c r="AX59" s="19">
        <v>45291</v>
      </c>
      <c r="AY59" s="18">
        <f t="shared" si="2"/>
        <v>310</v>
      </c>
      <c r="AZ59" s="3" t="s">
        <v>172</v>
      </c>
      <c r="BA59" s="3">
        <v>79279880</v>
      </c>
      <c r="BB59" s="20"/>
      <c r="BC59" s="21"/>
      <c r="BD59" s="3"/>
      <c r="BE59" s="3"/>
      <c r="BF59" s="3"/>
      <c r="BG59" s="21"/>
      <c r="BH59" s="3"/>
      <c r="BI59" s="21"/>
      <c r="BJ59" s="20" t="e">
        <f>([1]!Tabla1[[#This Row],[VALOR TOTAL CONTRATO + VF]]+[1]!Tabla1[[#This Row],[ADICION 1 ]]+[1]!Tabla1[[#This Row],[ADICION 2]]-[1]!Tabla1[[#This Row],[LIBERACION]])</f>
        <v>#REF!</v>
      </c>
      <c r="BK59" s="3"/>
      <c r="BL59" s="21"/>
      <c r="BM59" s="21"/>
      <c r="BN59" s="3"/>
      <c r="BO59" s="3"/>
      <c r="BP59" s="21"/>
      <c r="BQ59" s="3"/>
      <c r="BR59" s="20"/>
      <c r="BS59" s="21"/>
      <c r="BT59" s="3">
        <f t="shared" si="4"/>
        <v>310</v>
      </c>
      <c r="BU59" s="21"/>
      <c r="BV59" s="24"/>
    </row>
    <row r="60" spans="1:74" ht="15" customHeight="1" x14ac:dyDescent="0.25">
      <c r="A60" s="32" t="s">
        <v>459</v>
      </c>
      <c r="B60" s="4" t="s">
        <v>460</v>
      </c>
      <c r="C60" s="18" t="s">
        <v>54</v>
      </c>
      <c r="D60" s="3">
        <v>6</v>
      </c>
      <c r="E60" s="3" t="s">
        <v>409</v>
      </c>
      <c r="F60" s="3" t="s">
        <v>401</v>
      </c>
      <c r="G60" s="3" t="s">
        <v>407</v>
      </c>
      <c r="H60" s="3" t="s">
        <v>57</v>
      </c>
      <c r="I60" s="19">
        <v>44957</v>
      </c>
      <c r="J60" s="3" t="s">
        <v>59</v>
      </c>
      <c r="K60" s="3" t="s">
        <v>60</v>
      </c>
      <c r="L60" s="3" t="s">
        <v>408</v>
      </c>
      <c r="M60" s="3" t="s">
        <v>402</v>
      </c>
      <c r="N60" s="3">
        <v>80161500</v>
      </c>
      <c r="O60" s="3" t="s">
        <v>632</v>
      </c>
      <c r="P60" s="20">
        <v>29700000</v>
      </c>
      <c r="Q60" s="20">
        <v>29700000</v>
      </c>
      <c r="R60" s="3">
        <v>10223</v>
      </c>
      <c r="S60" s="3" t="s">
        <v>63</v>
      </c>
      <c r="T60" s="3" t="s">
        <v>64</v>
      </c>
      <c r="U60" s="3" t="s">
        <v>65</v>
      </c>
      <c r="V60" s="3"/>
      <c r="W60" s="3" t="s">
        <v>763</v>
      </c>
      <c r="X60" s="3" t="s">
        <v>127</v>
      </c>
      <c r="Y60" s="19">
        <v>44958</v>
      </c>
      <c r="Z60" s="3" t="s">
        <v>764</v>
      </c>
      <c r="AA60" s="3"/>
      <c r="AB60" s="3" t="s">
        <v>68</v>
      </c>
      <c r="AC60" s="3" t="s">
        <v>69</v>
      </c>
      <c r="AD60" s="3" t="s">
        <v>765</v>
      </c>
      <c r="AE60" s="3">
        <v>53030141</v>
      </c>
      <c r="AF60" s="3"/>
      <c r="AG60" s="3" t="s">
        <v>766</v>
      </c>
      <c r="AH60" s="3" t="s">
        <v>552</v>
      </c>
      <c r="AI60" s="3"/>
      <c r="AJ60" s="3"/>
      <c r="AK60" s="3">
        <v>35883</v>
      </c>
      <c r="AL60" s="22" t="e">
        <f ca="1">+YEAR(TODAY())-YEAR([1]!Tabla1[[#This Row],[FECHA DE NACIMIENTO]])</f>
        <v>#REF!</v>
      </c>
      <c r="AM60" s="3">
        <v>31523</v>
      </c>
      <c r="AN60" s="19">
        <v>44958</v>
      </c>
      <c r="AO60" s="20">
        <v>29700000</v>
      </c>
      <c r="AP60" s="3"/>
      <c r="AQ60" s="3"/>
      <c r="AR60" s="3"/>
      <c r="AS60" s="23">
        <f t="shared" si="5"/>
        <v>29700000</v>
      </c>
      <c r="AT60" s="3" t="s">
        <v>75</v>
      </c>
      <c r="AU60" s="19">
        <v>44945</v>
      </c>
      <c r="AV60" s="24" t="s">
        <v>74</v>
      </c>
      <c r="AW60" s="19">
        <v>44958</v>
      </c>
      <c r="AX60" s="19">
        <v>45291</v>
      </c>
      <c r="AY60" s="18">
        <f t="shared" si="2"/>
        <v>333</v>
      </c>
      <c r="AZ60" s="3" t="s">
        <v>767</v>
      </c>
      <c r="BA60" s="3">
        <v>55164919</v>
      </c>
      <c r="BB60" s="20"/>
      <c r="BC60" s="21"/>
      <c r="BD60" s="3"/>
      <c r="BE60" s="3"/>
      <c r="BF60" s="3"/>
      <c r="BG60" s="21"/>
      <c r="BH60" s="3"/>
      <c r="BI60" s="21"/>
      <c r="BJ60" s="20" t="e">
        <f>([1]!Tabla1[[#This Row],[VALOR TOTAL CONTRATO + VF]]+[1]!Tabla1[[#This Row],[ADICION 1 ]]+[1]!Tabla1[[#This Row],[ADICION 2]]-[1]!Tabla1[[#This Row],[LIBERACION]])</f>
        <v>#REF!</v>
      </c>
      <c r="BK60" s="3"/>
      <c r="BL60" s="21"/>
      <c r="BM60" s="21"/>
      <c r="BN60" s="3"/>
      <c r="BO60" s="3"/>
      <c r="BP60" s="21"/>
      <c r="BQ60" s="3"/>
      <c r="BR60" s="20"/>
      <c r="BS60" s="21"/>
      <c r="BT60" s="3">
        <f t="shared" si="4"/>
        <v>333</v>
      </c>
      <c r="BU60" s="21"/>
      <c r="BV60" s="24"/>
    </row>
    <row r="61" spans="1:74" ht="15" customHeight="1" x14ac:dyDescent="0.25">
      <c r="A61" s="32" t="s">
        <v>459</v>
      </c>
      <c r="B61" s="4" t="s">
        <v>460</v>
      </c>
      <c r="C61" s="18" t="s">
        <v>54</v>
      </c>
      <c r="D61" s="3">
        <v>120</v>
      </c>
      <c r="E61" s="3" t="s">
        <v>55</v>
      </c>
      <c r="F61" s="27" t="s">
        <v>487</v>
      </c>
      <c r="G61" s="3" t="s">
        <v>488</v>
      </c>
      <c r="H61" s="3" t="s">
        <v>127</v>
      </c>
      <c r="I61" s="52">
        <v>44981</v>
      </c>
      <c r="J61" s="27" t="s">
        <v>59</v>
      </c>
      <c r="K61" s="1" t="s">
        <v>330</v>
      </c>
      <c r="L61" s="3" t="s">
        <v>225</v>
      </c>
      <c r="M61" s="3" t="s">
        <v>489</v>
      </c>
      <c r="N61" s="3">
        <v>40141700</v>
      </c>
      <c r="O61" s="1" t="s">
        <v>490</v>
      </c>
      <c r="P61" s="20">
        <v>614700000</v>
      </c>
      <c r="Q61" s="20">
        <v>429942610</v>
      </c>
      <c r="R61" s="3">
        <v>22823</v>
      </c>
      <c r="S61" s="3" t="s">
        <v>89</v>
      </c>
      <c r="T61" s="3" t="s">
        <v>448</v>
      </c>
      <c r="U61" s="3" t="s">
        <v>65</v>
      </c>
      <c r="V61" s="3"/>
      <c r="W61" s="3" t="s">
        <v>815</v>
      </c>
      <c r="X61" s="3" t="s">
        <v>772</v>
      </c>
      <c r="Y61" s="52">
        <v>45009</v>
      </c>
      <c r="Z61" s="3" t="s">
        <v>816</v>
      </c>
      <c r="AA61" s="3"/>
      <c r="AB61" s="3" t="s">
        <v>68</v>
      </c>
      <c r="AC61" s="3" t="s">
        <v>69</v>
      </c>
      <c r="AD61" s="3" t="s">
        <v>817</v>
      </c>
      <c r="AE61" s="3">
        <v>830042244</v>
      </c>
      <c r="AF61" s="3">
        <v>1</v>
      </c>
      <c r="AG61" s="3"/>
      <c r="AH61" s="3"/>
      <c r="AI61" s="3"/>
      <c r="AJ61" s="3"/>
      <c r="AK61" s="3"/>
      <c r="AL61" s="22"/>
      <c r="AM61" s="3">
        <v>61623</v>
      </c>
      <c r="AN61" s="21">
        <v>45012</v>
      </c>
      <c r="AO61" s="20">
        <v>429942199.07999998</v>
      </c>
      <c r="AP61" s="3"/>
      <c r="AQ61" s="3"/>
      <c r="AR61" s="3"/>
      <c r="AS61" s="23">
        <v>429942199.07999998</v>
      </c>
      <c r="AT61" s="3" t="s">
        <v>75</v>
      </c>
      <c r="AU61" s="52">
        <v>45009</v>
      </c>
      <c r="AV61" s="24" t="s">
        <v>74</v>
      </c>
      <c r="AW61" s="21">
        <v>45014</v>
      </c>
      <c r="AX61" s="52">
        <v>45291</v>
      </c>
      <c r="AY61" s="18">
        <f t="shared" si="2"/>
        <v>277</v>
      </c>
      <c r="AZ61" s="3" t="s">
        <v>92</v>
      </c>
      <c r="BA61" s="3">
        <v>19498970</v>
      </c>
      <c r="BB61" s="20"/>
      <c r="BC61" s="21"/>
      <c r="BD61" s="3"/>
      <c r="BE61" s="3"/>
      <c r="BF61" s="3"/>
      <c r="BG61" s="21"/>
      <c r="BH61" s="3"/>
      <c r="BI61" s="21"/>
      <c r="BJ61" s="20"/>
      <c r="BK61" s="3"/>
      <c r="BL61" s="21"/>
      <c r="BM61" s="21"/>
      <c r="BN61" s="3"/>
      <c r="BO61" s="3"/>
      <c r="BP61" s="21"/>
      <c r="BQ61" s="3"/>
      <c r="BR61" s="20"/>
      <c r="BS61" s="21"/>
      <c r="BT61" s="3"/>
      <c r="BU61" s="21"/>
      <c r="BV61" s="24"/>
    </row>
    <row r="62" spans="1:74" ht="15" customHeight="1" x14ac:dyDescent="0.25">
      <c r="A62" s="32" t="s">
        <v>459</v>
      </c>
      <c r="B62" s="4" t="s">
        <v>460</v>
      </c>
      <c r="C62" s="18" t="s">
        <v>54</v>
      </c>
      <c r="D62" s="3">
        <v>64</v>
      </c>
      <c r="E62" s="3" t="s">
        <v>55</v>
      </c>
      <c r="F62" s="27" t="s">
        <v>491</v>
      </c>
      <c r="G62" s="3" t="s">
        <v>492</v>
      </c>
      <c r="H62" s="3" t="s">
        <v>127</v>
      </c>
      <c r="I62" s="52">
        <v>44966</v>
      </c>
      <c r="J62" s="3" t="s">
        <v>493</v>
      </c>
      <c r="K62" s="3" t="s">
        <v>494</v>
      </c>
      <c r="L62" s="3" t="s">
        <v>225</v>
      </c>
      <c r="M62" s="27" t="s">
        <v>495</v>
      </c>
      <c r="N62" s="1">
        <v>43232300</v>
      </c>
      <c r="O62" s="1" t="s">
        <v>496</v>
      </c>
      <c r="P62" s="20">
        <v>760000000</v>
      </c>
      <c r="Q62" s="20">
        <v>759787267</v>
      </c>
      <c r="R62" s="3">
        <v>15923</v>
      </c>
      <c r="S62" s="3" t="s">
        <v>89</v>
      </c>
      <c r="T62" s="3" t="s">
        <v>448</v>
      </c>
      <c r="U62" s="3"/>
      <c r="V62" s="3"/>
      <c r="W62" s="3"/>
      <c r="X62" s="3"/>
      <c r="Y62" s="21"/>
      <c r="Z62" s="3"/>
      <c r="AA62" s="3"/>
      <c r="AB62" s="3"/>
      <c r="AC62" s="3"/>
      <c r="AD62" s="3"/>
      <c r="AE62" s="3"/>
      <c r="AF62" s="3"/>
      <c r="AG62" s="3"/>
      <c r="AH62" s="3"/>
      <c r="AI62" s="3"/>
      <c r="AJ62" s="3"/>
      <c r="AK62" s="3"/>
      <c r="AL62" s="22"/>
      <c r="AM62" s="3"/>
      <c r="AN62" s="21"/>
      <c r="AO62" s="20"/>
      <c r="AP62" s="3"/>
      <c r="AQ62" s="3"/>
      <c r="AR62" s="3"/>
      <c r="AS62" s="101"/>
      <c r="AT62" s="3"/>
      <c r="AU62" s="21"/>
      <c r="AV62" s="3"/>
      <c r="AW62" s="21"/>
      <c r="AX62" s="21"/>
      <c r="AY62" s="18">
        <f t="shared" si="2"/>
        <v>0</v>
      </c>
      <c r="AZ62" s="3"/>
      <c r="BA62" s="3"/>
      <c r="BB62" s="20"/>
      <c r="BC62" s="21"/>
      <c r="BD62" s="3"/>
      <c r="BE62" s="3"/>
      <c r="BF62" s="3"/>
      <c r="BG62" s="21"/>
      <c r="BH62" s="3"/>
      <c r="BI62" s="21"/>
      <c r="BJ62" s="20"/>
      <c r="BK62" s="3"/>
      <c r="BL62" s="21"/>
      <c r="BM62" s="21"/>
      <c r="BN62" s="3"/>
      <c r="BO62" s="3"/>
      <c r="BP62" s="21"/>
      <c r="BQ62" s="3"/>
      <c r="BR62" s="20"/>
      <c r="BS62" s="21"/>
      <c r="BT62" s="3"/>
      <c r="BU62" s="21"/>
      <c r="BV62" s="24"/>
    </row>
    <row r="63" spans="1:74" ht="15" customHeight="1" x14ac:dyDescent="0.25">
      <c r="A63" s="32" t="s">
        <v>459</v>
      </c>
      <c r="B63" s="4" t="s">
        <v>460</v>
      </c>
      <c r="C63" s="18" t="s">
        <v>54</v>
      </c>
      <c r="D63" s="3">
        <v>189</v>
      </c>
      <c r="E63" s="3" t="s">
        <v>55</v>
      </c>
      <c r="F63" s="27" t="s">
        <v>497</v>
      </c>
      <c r="G63" s="3" t="s">
        <v>498</v>
      </c>
      <c r="H63" s="3" t="s">
        <v>127</v>
      </c>
      <c r="I63" s="52">
        <v>44984</v>
      </c>
      <c r="J63" s="3" t="s">
        <v>493</v>
      </c>
      <c r="K63" s="3" t="s">
        <v>494</v>
      </c>
      <c r="L63" s="1" t="s">
        <v>340</v>
      </c>
      <c r="M63" s="27" t="s">
        <v>499</v>
      </c>
      <c r="N63" s="3">
        <v>40101700</v>
      </c>
      <c r="O63" s="1" t="s">
        <v>500</v>
      </c>
      <c r="P63" s="20">
        <v>120000000</v>
      </c>
      <c r="Q63" s="20">
        <v>120000000</v>
      </c>
      <c r="R63" s="3">
        <v>21423</v>
      </c>
      <c r="S63" s="3" t="s">
        <v>501</v>
      </c>
      <c r="T63" s="3" t="s">
        <v>448</v>
      </c>
      <c r="U63" s="3"/>
      <c r="V63" s="3"/>
      <c r="W63" s="3"/>
      <c r="X63" s="3"/>
      <c r="Y63" s="21"/>
      <c r="Z63" s="3"/>
      <c r="AA63" s="3"/>
      <c r="AB63" s="3"/>
      <c r="AC63" s="3"/>
      <c r="AD63" s="3"/>
      <c r="AE63" s="3"/>
      <c r="AF63" s="3"/>
      <c r="AG63" s="3"/>
      <c r="AH63" s="3"/>
      <c r="AI63" s="3"/>
      <c r="AJ63" s="3"/>
      <c r="AK63" s="3"/>
      <c r="AL63" s="22"/>
      <c r="AM63" s="3"/>
      <c r="AN63" s="21"/>
      <c r="AO63" s="20"/>
      <c r="AP63" s="3"/>
      <c r="AQ63" s="3"/>
      <c r="AR63" s="3"/>
      <c r="AS63" s="101"/>
      <c r="AT63" s="3"/>
      <c r="AU63" s="21"/>
      <c r="AV63" s="3"/>
      <c r="AW63" s="21"/>
      <c r="AX63" s="21"/>
      <c r="AY63" s="18">
        <f t="shared" si="2"/>
        <v>0</v>
      </c>
      <c r="AZ63" s="3"/>
      <c r="BA63" s="3"/>
      <c r="BB63" s="20"/>
      <c r="BC63" s="21"/>
      <c r="BD63" s="3"/>
      <c r="BE63" s="3"/>
      <c r="BF63" s="3"/>
      <c r="BG63" s="21"/>
      <c r="BH63" s="3"/>
      <c r="BI63" s="21"/>
      <c r="BJ63" s="20"/>
      <c r="BK63" s="3"/>
      <c r="BL63" s="21"/>
      <c r="BM63" s="21"/>
      <c r="BN63" s="3"/>
      <c r="BO63" s="3"/>
      <c r="BP63" s="21"/>
      <c r="BQ63" s="3"/>
      <c r="BR63" s="20"/>
      <c r="BS63" s="21"/>
      <c r="BT63" s="3"/>
      <c r="BU63" s="21"/>
      <c r="BV63" s="24"/>
    </row>
    <row r="64" spans="1:74" ht="15" customHeight="1" x14ac:dyDescent="0.25">
      <c r="A64" s="32" t="s">
        <v>459</v>
      </c>
      <c r="B64" s="4" t="s">
        <v>460</v>
      </c>
      <c r="C64" s="18" t="s">
        <v>54</v>
      </c>
      <c r="D64" s="3">
        <v>169</v>
      </c>
      <c r="E64" s="3" t="s">
        <v>55</v>
      </c>
      <c r="F64" s="27" t="s">
        <v>502</v>
      </c>
      <c r="G64" s="3" t="s">
        <v>503</v>
      </c>
      <c r="H64" s="3" t="s">
        <v>127</v>
      </c>
      <c r="I64" s="52">
        <v>44985</v>
      </c>
      <c r="J64" s="3" t="s">
        <v>504</v>
      </c>
      <c r="K64" s="3" t="s">
        <v>504</v>
      </c>
      <c r="L64" s="1" t="s">
        <v>340</v>
      </c>
      <c r="M64" s="27" t="s">
        <v>505</v>
      </c>
      <c r="N64" s="3">
        <v>84131500</v>
      </c>
      <c r="O64" s="1" t="s">
        <v>506</v>
      </c>
      <c r="P64" s="20">
        <v>2185740000</v>
      </c>
      <c r="Q64" s="20">
        <v>1267351148</v>
      </c>
      <c r="R64" s="3" t="s">
        <v>507</v>
      </c>
      <c r="S64" s="3" t="s">
        <v>508</v>
      </c>
      <c r="T64" s="3" t="s">
        <v>448</v>
      </c>
      <c r="U64" s="3"/>
      <c r="V64" s="3"/>
      <c r="W64" s="3"/>
      <c r="X64" s="3"/>
      <c r="Y64" s="21"/>
      <c r="Z64" s="3"/>
      <c r="AA64" s="3"/>
      <c r="AB64" s="3"/>
      <c r="AC64" s="3"/>
      <c r="AD64" s="3"/>
      <c r="AE64" s="3"/>
      <c r="AF64" s="3"/>
      <c r="AG64" s="3"/>
      <c r="AH64" s="3"/>
      <c r="AI64" s="3"/>
      <c r="AJ64" s="3"/>
      <c r="AK64" s="3"/>
      <c r="AL64" s="22"/>
      <c r="AM64" s="3"/>
      <c r="AN64" s="21"/>
      <c r="AO64" s="20"/>
      <c r="AP64" s="3"/>
      <c r="AQ64" s="3"/>
      <c r="AR64" s="3"/>
      <c r="AS64" s="101"/>
      <c r="AT64" s="3"/>
      <c r="AU64" s="21"/>
      <c r="AV64" s="3"/>
      <c r="AW64" s="21"/>
      <c r="AX64" s="21"/>
      <c r="AY64" s="18">
        <f t="shared" si="2"/>
        <v>0</v>
      </c>
      <c r="AZ64" s="3"/>
      <c r="BA64" s="3"/>
      <c r="BB64" s="20"/>
      <c r="BC64" s="21"/>
      <c r="BD64" s="3"/>
      <c r="BE64" s="3"/>
      <c r="BF64" s="3"/>
      <c r="BG64" s="21"/>
      <c r="BH64" s="3"/>
      <c r="BI64" s="21"/>
      <c r="BJ64" s="20"/>
      <c r="BK64" s="3"/>
      <c r="BL64" s="21"/>
      <c r="BM64" s="21"/>
      <c r="BN64" s="3"/>
      <c r="BO64" s="3"/>
      <c r="BP64" s="21"/>
      <c r="BQ64" s="3"/>
      <c r="BR64" s="20"/>
      <c r="BS64" s="21"/>
      <c r="BT64" s="3"/>
      <c r="BU64" s="21"/>
      <c r="BV64" s="24"/>
    </row>
    <row r="65" spans="1:74" ht="15" customHeight="1" x14ac:dyDescent="0.25">
      <c r="A65" s="32" t="s">
        <v>459</v>
      </c>
      <c r="B65" s="4" t="s">
        <v>460</v>
      </c>
      <c r="C65" s="18" t="s">
        <v>481</v>
      </c>
      <c r="D65" s="3">
        <v>97</v>
      </c>
      <c r="E65" s="3" t="s">
        <v>55</v>
      </c>
      <c r="F65" s="27" t="s">
        <v>602</v>
      </c>
      <c r="G65" s="3">
        <v>144547</v>
      </c>
      <c r="H65" s="3" t="s">
        <v>127</v>
      </c>
      <c r="I65" s="52">
        <v>44974</v>
      </c>
      <c r="J65" s="3" t="s">
        <v>493</v>
      </c>
      <c r="K65" s="3" t="s">
        <v>509</v>
      </c>
      <c r="L65" s="3" t="s">
        <v>225</v>
      </c>
      <c r="M65" s="27" t="s">
        <v>510</v>
      </c>
      <c r="N65" s="3">
        <v>81112100</v>
      </c>
      <c r="O65" s="1" t="s">
        <v>88</v>
      </c>
      <c r="P65" s="20">
        <v>2200000</v>
      </c>
      <c r="Q65" s="20">
        <v>2200000</v>
      </c>
      <c r="R65" s="3">
        <v>22523</v>
      </c>
      <c r="S65" s="3" t="s">
        <v>89</v>
      </c>
      <c r="T65" s="3" t="s">
        <v>64</v>
      </c>
      <c r="U65" s="3"/>
      <c r="V65" s="3"/>
      <c r="W65" s="3"/>
      <c r="X65" s="3"/>
      <c r="Y65" s="21"/>
      <c r="Z65" s="3"/>
      <c r="AA65" s="3"/>
      <c r="AB65" s="3"/>
      <c r="AC65" s="3"/>
      <c r="AD65" s="3"/>
      <c r="AE65" s="3"/>
      <c r="AF65" s="3"/>
      <c r="AG65" s="3"/>
      <c r="AH65" s="3"/>
      <c r="AI65" s="3"/>
      <c r="AJ65" s="3"/>
      <c r="AK65" s="3"/>
      <c r="AL65" s="22"/>
      <c r="AM65" s="3"/>
      <c r="AN65" s="21"/>
      <c r="AO65" s="20"/>
      <c r="AP65" s="3"/>
      <c r="AQ65" s="3"/>
      <c r="AR65" s="3"/>
      <c r="AS65" s="101"/>
      <c r="AT65" s="3"/>
      <c r="AU65" s="21"/>
      <c r="AV65" s="3"/>
      <c r="AW65" s="21"/>
      <c r="AX65" s="21"/>
      <c r="AY65" s="18">
        <f t="shared" si="2"/>
        <v>0</v>
      </c>
      <c r="AZ65" s="3"/>
      <c r="BA65" s="3"/>
      <c r="BB65" s="20"/>
      <c r="BC65" s="21"/>
      <c r="BD65" s="3"/>
      <c r="BE65" s="3"/>
      <c r="BF65" s="3"/>
      <c r="BG65" s="21"/>
      <c r="BH65" s="3"/>
      <c r="BI65" s="21"/>
      <c r="BJ65" s="20"/>
      <c r="BK65" s="3"/>
      <c r="BL65" s="21"/>
      <c r="BM65" s="21"/>
      <c r="BN65" s="3"/>
      <c r="BO65" s="3"/>
      <c r="BP65" s="21"/>
      <c r="BQ65" s="3"/>
      <c r="BR65" s="20"/>
      <c r="BS65" s="21"/>
      <c r="BT65" s="3"/>
      <c r="BU65" s="21"/>
      <c r="BV65" s="24"/>
    </row>
    <row r="66" spans="1:74" ht="15" customHeight="1" x14ac:dyDescent="0.25">
      <c r="A66" s="32" t="s">
        <v>459</v>
      </c>
      <c r="B66" s="4" t="s">
        <v>460</v>
      </c>
      <c r="C66" s="18" t="s">
        <v>54</v>
      </c>
      <c r="D66" s="3">
        <v>269</v>
      </c>
      <c r="E66" s="3" t="s">
        <v>55</v>
      </c>
      <c r="F66" s="3" t="s">
        <v>729</v>
      </c>
      <c r="G66" s="3" t="s">
        <v>730</v>
      </c>
      <c r="H66" s="3" t="s">
        <v>127</v>
      </c>
      <c r="I66" s="52">
        <v>44985</v>
      </c>
      <c r="J66" s="3" t="s">
        <v>493</v>
      </c>
      <c r="K66" s="3" t="s">
        <v>731</v>
      </c>
      <c r="L66" s="3" t="s">
        <v>732</v>
      </c>
      <c r="M66" s="3" t="s">
        <v>733</v>
      </c>
      <c r="N66" s="3"/>
      <c r="O66" s="3"/>
      <c r="P66" s="20">
        <v>90000000</v>
      </c>
      <c r="Q66" s="20">
        <v>90000000</v>
      </c>
      <c r="R66" s="3"/>
      <c r="S66" s="3"/>
      <c r="T66" s="3" t="s">
        <v>448</v>
      </c>
      <c r="U66" s="3" t="s">
        <v>65</v>
      </c>
      <c r="V66" s="25"/>
      <c r="W66" s="3" t="s">
        <v>818</v>
      </c>
      <c r="X66" s="3" t="s">
        <v>772</v>
      </c>
      <c r="Y66" s="52">
        <v>44991</v>
      </c>
      <c r="Z66" s="3" t="s">
        <v>819</v>
      </c>
      <c r="AA66" s="3"/>
      <c r="AB66" s="3" t="s">
        <v>68</v>
      </c>
      <c r="AC66" s="3" t="s">
        <v>69</v>
      </c>
      <c r="AD66" s="3" t="s">
        <v>820</v>
      </c>
      <c r="AE66" s="3">
        <v>830077380</v>
      </c>
      <c r="AF66" s="3">
        <v>6</v>
      </c>
      <c r="AG66" s="3"/>
      <c r="AH66" s="3"/>
      <c r="AI66" s="3"/>
      <c r="AJ66" s="3"/>
      <c r="AK66" s="3"/>
      <c r="AL66" s="22">
        <f ca="1">+YEAR(TODAY())-YEAR(Tabla1[[#This Row],[FECHA DE NACIMIENTO]])</f>
        <v>123</v>
      </c>
      <c r="AM66" s="3">
        <v>46823</v>
      </c>
      <c r="AN66" s="52">
        <v>44965</v>
      </c>
      <c r="AO66" s="20">
        <v>1468821137.8</v>
      </c>
      <c r="AP66" s="3"/>
      <c r="AQ66" s="3"/>
      <c r="AR66" s="3"/>
      <c r="AS66" s="23">
        <v>1468821137.8</v>
      </c>
      <c r="AT66" s="3" t="s">
        <v>75</v>
      </c>
      <c r="AU66" s="52">
        <v>44993</v>
      </c>
      <c r="AV66" s="24" t="s">
        <v>74</v>
      </c>
      <c r="AW66" s="52">
        <v>44993</v>
      </c>
      <c r="AX66" s="52">
        <v>45291</v>
      </c>
      <c r="AY66" s="18">
        <f t="shared" si="2"/>
        <v>298</v>
      </c>
      <c r="AZ66" s="3" t="s">
        <v>92</v>
      </c>
      <c r="BA66" s="3">
        <v>19498970</v>
      </c>
      <c r="BB66" s="20"/>
      <c r="BC66" s="21"/>
      <c r="BD66" s="3"/>
      <c r="BE66" s="3"/>
      <c r="BF66" s="3"/>
      <c r="BG66" s="21"/>
      <c r="BH66" s="3"/>
      <c r="BI66" s="21"/>
      <c r="BJ66" s="20"/>
      <c r="BK66" s="3"/>
      <c r="BL66" s="21"/>
      <c r="BM66" s="21"/>
      <c r="BN66" s="3"/>
      <c r="BO66" s="3"/>
      <c r="BP66" s="21"/>
      <c r="BQ66" s="3"/>
      <c r="BR66" s="20"/>
      <c r="BS66" s="21"/>
      <c r="BT66" s="3"/>
      <c r="BU66" s="21"/>
      <c r="BV66" s="24"/>
    </row>
    <row r="67" spans="1:74" ht="15" customHeight="1" x14ac:dyDescent="0.25">
      <c r="A67" s="70" t="s">
        <v>459</v>
      </c>
      <c r="B67" s="71" t="s">
        <v>460</v>
      </c>
      <c r="C67" s="72" t="s">
        <v>54</v>
      </c>
      <c r="D67" s="73">
        <v>27</v>
      </c>
      <c r="E67" s="74" t="s">
        <v>221</v>
      </c>
      <c r="F67" s="73" t="s">
        <v>511</v>
      </c>
      <c r="G67" s="74" t="s">
        <v>512</v>
      </c>
      <c r="H67" s="74" t="s">
        <v>127</v>
      </c>
      <c r="I67" s="75">
        <v>44979</v>
      </c>
      <c r="J67" s="73" t="s">
        <v>59</v>
      </c>
      <c r="K67" s="73" t="s">
        <v>330</v>
      </c>
      <c r="L67" s="74" t="s">
        <v>166</v>
      </c>
      <c r="M67" s="74" t="s">
        <v>513</v>
      </c>
      <c r="N67" s="74" t="s">
        <v>514</v>
      </c>
      <c r="O67" s="74" t="s">
        <v>515</v>
      </c>
      <c r="P67" s="76">
        <v>36890000</v>
      </c>
      <c r="Q67" s="76">
        <v>36890000</v>
      </c>
      <c r="R67" s="74">
        <v>22123</v>
      </c>
      <c r="S67" s="74" t="s">
        <v>516</v>
      </c>
      <c r="T67" s="74" t="s">
        <v>64</v>
      </c>
      <c r="U67" s="74" t="s">
        <v>65</v>
      </c>
      <c r="V67" s="74"/>
      <c r="W67" s="74" t="s">
        <v>893</v>
      </c>
      <c r="X67" s="74" t="s">
        <v>772</v>
      </c>
      <c r="Y67" s="75">
        <v>44994</v>
      </c>
      <c r="Z67" s="74" t="s">
        <v>894</v>
      </c>
      <c r="AA67" s="74"/>
      <c r="AB67" s="74" t="s">
        <v>68</v>
      </c>
      <c r="AC67" s="74" t="s">
        <v>69</v>
      </c>
      <c r="AD67" s="74" t="s">
        <v>895</v>
      </c>
      <c r="AE67" s="74">
        <v>830041326</v>
      </c>
      <c r="AF67" s="74">
        <v>2</v>
      </c>
      <c r="AG67" s="73" t="s">
        <v>518</v>
      </c>
      <c r="AH67" s="74" t="s">
        <v>297</v>
      </c>
      <c r="AI67" s="74" t="s">
        <v>465</v>
      </c>
      <c r="AJ67" s="77" t="s">
        <v>892</v>
      </c>
      <c r="AK67" s="78" t="s">
        <v>518</v>
      </c>
      <c r="AL67" s="78" t="s">
        <v>518</v>
      </c>
      <c r="AM67" s="74">
        <v>53123</v>
      </c>
      <c r="AN67" s="75">
        <v>44995</v>
      </c>
      <c r="AO67" s="79">
        <v>36890000</v>
      </c>
      <c r="AP67" s="74"/>
      <c r="AQ67" s="74"/>
      <c r="AR67" s="74"/>
      <c r="AS67" s="79">
        <v>36890000</v>
      </c>
      <c r="AT67" s="74" t="s">
        <v>478</v>
      </c>
      <c r="AU67" s="73" t="s">
        <v>518</v>
      </c>
      <c r="AV67" s="73" t="s">
        <v>518</v>
      </c>
      <c r="AW67" s="75">
        <v>44995</v>
      </c>
      <c r="AX67" s="75">
        <v>45209</v>
      </c>
      <c r="AY67" s="72">
        <f>(AX67-AW67)</f>
        <v>214</v>
      </c>
      <c r="AZ67" s="74" t="s">
        <v>172</v>
      </c>
      <c r="BA67" s="74">
        <v>79279880</v>
      </c>
      <c r="BB67" s="79"/>
      <c r="BC67" s="84"/>
      <c r="BD67" s="74"/>
      <c r="BE67" s="74"/>
      <c r="BF67" s="74"/>
      <c r="BG67" s="84"/>
      <c r="BH67" s="74"/>
      <c r="BI67" s="84"/>
      <c r="BJ67" s="79" t="e">
        <f>([2]!Tabla1[[#This Row],[VALOR TOTAL CONTRATO + VF]]+[2]!Tabla1[[#This Row],[ADICION 1 ]]+[2]!Tabla1[[#This Row],[ADICION 2]]-[2]!Tabla1[[#This Row],[LIBERACION]])</f>
        <v>#REF!</v>
      </c>
      <c r="BK67" s="74"/>
      <c r="BL67" s="84"/>
      <c r="BM67" s="84"/>
      <c r="BN67" s="74"/>
      <c r="BO67" s="74"/>
      <c r="BP67" s="84"/>
      <c r="BQ67" s="74"/>
      <c r="BR67" s="79"/>
      <c r="BS67" s="84"/>
      <c r="BT67" s="74">
        <f t="shared" ref="BT67:BT70" si="6">SUM(AY67+BK67+BN67+BQ67)</f>
        <v>214</v>
      </c>
      <c r="BU67" s="84"/>
      <c r="BV67" s="81"/>
    </row>
    <row r="68" spans="1:74" ht="15" customHeight="1" x14ac:dyDescent="0.25">
      <c r="A68" s="70" t="s">
        <v>459</v>
      </c>
      <c r="B68" s="71" t="s">
        <v>460</v>
      </c>
      <c r="C68" s="72" t="s">
        <v>54</v>
      </c>
      <c r="D68" s="73">
        <v>35</v>
      </c>
      <c r="E68" s="74" t="s">
        <v>221</v>
      </c>
      <c r="F68" s="73" t="s">
        <v>519</v>
      </c>
      <c r="G68" s="74" t="s">
        <v>520</v>
      </c>
      <c r="H68" s="74" t="s">
        <v>127</v>
      </c>
      <c r="I68" s="75">
        <v>44985</v>
      </c>
      <c r="J68" s="73" t="s">
        <v>59</v>
      </c>
      <c r="K68" s="73" t="s">
        <v>330</v>
      </c>
      <c r="L68" s="74" t="s">
        <v>99</v>
      </c>
      <c r="M68" s="74" t="s">
        <v>521</v>
      </c>
      <c r="N68" s="74">
        <v>82121506</v>
      </c>
      <c r="O68" s="74" t="s">
        <v>522</v>
      </c>
      <c r="P68" s="76">
        <v>5000000</v>
      </c>
      <c r="Q68" s="76">
        <v>5000000</v>
      </c>
      <c r="R68" s="74">
        <v>24823</v>
      </c>
      <c r="S68" s="74" t="s">
        <v>63</v>
      </c>
      <c r="T68" s="74" t="s">
        <v>64</v>
      </c>
      <c r="U68" s="74" t="s">
        <v>65</v>
      </c>
      <c r="V68" s="74"/>
      <c r="W68" s="74" t="s">
        <v>896</v>
      </c>
      <c r="X68" s="74" t="s">
        <v>772</v>
      </c>
      <c r="Y68" s="75">
        <v>45002</v>
      </c>
      <c r="Z68" s="74" t="s">
        <v>67</v>
      </c>
      <c r="AA68" s="74"/>
      <c r="AB68" s="74" t="s">
        <v>68</v>
      </c>
      <c r="AC68" s="74" t="s">
        <v>69</v>
      </c>
      <c r="AD68" s="74" t="s">
        <v>897</v>
      </c>
      <c r="AE68" s="74">
        <v>901017183</v>
      </c>
      <c r="AF68" s="74">
        <v>2</v>
      </c>
      <c r="AG68" s="73" t="s">
        <v>518</v>
      </c>
      <c r="AH68" s="74" t="s">
        <v>552</v>
      </c>
      <c r="AI68" s="74" t="s">
        <v>467</v>
      </c>
      <c r="AJ68" s="80" t="s">
        <v>877</v>
      </c>
      <c r="AK68" s="78" t="s">
        <v>518</v>
      </c>
      <c r="AL68" s="78" t="s">
        <v>518</v>
      </c>
      <c r="AM68" s="73">
        <v>57623</v>
      </c>
      <c r="AN68" s="75">
        <v>45002</v>
      </c>
      <c r="AO68" s="79">
        <v>5000000</v>
      </c>
      <c r="AP68" s="74"/>
      <c r="AQ68" s="74"/>
      <c r="AR68" s="74"/>
      <c r="AS68" s="79">
        <v>5000000</v>
      </c>
      <c r="AT68" s="74" t="s">
        <v>478</v>
      </c>
      <c r="AU68" s="73" t="s">
        <v>518</v>
      </c>
      <c r="AV68" s="73" t="s">
        <v>518</v>
      </c>
      <c r="AW68" s="75">
        <v>45006</v>
      </c>
      <c r="AX68" s="75">
        <v>45291</v>
      </c>
      <c r="AY68" s="72">
        <f>(AX68-AW68)</f>
        <v>285</v>
      </c>
      <c r="AZ68" s="74" t="s">
        <v>178</v>
      </c>
      <c r="BA68" s="74">
        <v>39757630</v>
      </c>
      <c r="BB68" s="79"/>
      <c r="BC68" s="84"/>
      <c r="BD68" s="74"/>
      <c r="BE68" s="74"/>
      <c r="BF68" s="74"/>
      <c r="BG68" s="84"/>
      <c r="BH68" s="74"/>
      <c r="BI68" s="84"/>
      <c r="BJ68" s="79" t="e">
        <f>([2]!Tabla1[[#This Row],[VALOR TOTAL CONTRATO + VF]]+[2]!Tabla1[[#This Row],[ADICION 1 ]]+[2]!Tabla1[[#This Row],[ADICION 2]]-[2]!Tabla1[[#This Row],[LIBERACION]])</f>
        <v>#REF!</v>
      </c>
      <c r="BK68" s="74"/>
      <c r="BL68" s="84"/>
      <c r="BM68" s="84"/>
      <c r="BN68" s="74"/>
      <c r="BO68" s="74"/>
      <c r="BP68" s="84"/>
      <c r="BQ68" s="74"/>
      <c r="BR68" s="79"/>
      <c r="BS68" s="84"/>
      <c r="BT68" s="74">
        <f t="shared" si="6"/>
        <v>285</v>
      </c>
      <c r="BU68" s="84"/>
      <c r="BV68" s="81"/>
    </row>
    <row r="69" spans="1:74" ht="15" customHeight="1" x14ac:dyDescent="0.25">
      <c r="A69" s="70" t="s">
        <v>459</v>
      </c>
      <c r="B69" s="71" t="s">
        <v>460</v>
      </c>
      <c r="C69" s="72" t="s">
        <v>54</v>
      </c>
      <c r="D69" s="73">
        <v>62</v>
      </c>
      <c r="E69" s="74" t="s">
        <v>221</v>
      </c>
      <c r="F69" s="73" t="s">
        <v>523</v>
      </c>
      <c r="G69" s="74" t="s">
        <v>524</v>
      </c>
      <c r="H69" s="74" t="s">
        <v>127</v>
      </c>
      <c r="I69" s="75">
        <v>44981</v>
      </c>
      <c r="J69" s="73" t="s">
        <v>59</v>
      </c>
      <c r="K69" s="74" t="s">
        <v>60</v>
      </c>
      <c r="L69" s="74" t="s">
        <v>86</v>
      </c>
      <c r="M69" s="74" t="s">
        <v>525</v>
      </c>
      <c r="N69" s="74" t="s">
        <v>526</v>
      </c>
      <c r="O69" s="74" t="s">
        <v>527</v>
      </c>
      <c r="P69" s="76">
        <v>17100000</v>
      </c>
      <c r="Q69" s="76">
        <v>17100000</v>
      </c>
      <c r="R69" s="74">
        <v>20623</v>
      </c>
      <c r="S69" s="74" t="s">
        <v>89</v>
      </c>
      <c r="T69" s="74" t="s">
        <v>64</v>
      </c>
      <c r="U69" s="74" t="s">
        <v>65</v>
      </c>
      <c r="V69" s="74"/>
      <c r="W69" s="74" t="s">
        <v>898</v>
      </c>
      <c r="X69" s="74" t="s">
        <v>772</v>
      </c>
      <c r="Y69" s="75">
        <v>44986</v>
      </c>
      <c r="Z69" s="74" t="s">
        <v>67</v>
      </c>
      <c r="AA69" s="74"/>
      <c r="AB69" s="74" t="s">
        <v>68</v>
      </c>
      <c r="AC69" s="74" t="s">
        <v>69</v>
      </c>
      <c r="AD69" s="74" t="s">
        <v>899</v>
      </c>
      <c r="AE69" s="74">
        <v>900877941</v>
      </c>
      <c r="AF69" s="74">
        <v>4</v>
      </c>
      <c r="AG69" s="73" t="s">
        <v>518</v>
      </c>
      <c r="AH69" s="74" t="s">
        <v>552</v>
      </c>
      <c r="AI69" s="74" t="s">
        <v>467</v>
      </c>
      <c r="AJ69" s="80" t="s">
        <v>877</v>
      </c>
      <c r="AK69" s="78" t="s">
        <v>518</v>
      </c>
      <c r="AL69" s="78" t="s">
        <v>518</v>
      </c>
      <c r="AM69" s="74">
        <v>45823</v>
      </c>
      <c r="AN69" s="75">
        <v>44991</v>
      </c>
      <c r="AO69" s="79">
        <v>17062287</v>
      </c>
      <c r="AP69" s="74"/>
      <c r="AQ69" s="74"/>
      <c r="AR69" s="74"/>
      <c r="AS69" s="79">
        <v>17062287</v>
      </c>
      <c r="AT69" s="74" t="s">
        <v>75</v>
      </c>
      <c r="AU69" s="75">
        <v>44988</v>
      </c>
      <c r="AV69" s="81" t="s">
        <v>74</v>
      </c>
      <c r="AW69" s="75">
        <v>44991</v>
      </c>
      <c r="AX69" s="75">
        <v>45291</v>
      </c>
      <c r="AY69" s="72">
        <f>(AX69-AW69)</f>
        <v>300</v>
      </c>
      <c r="AZ69" s="74" t="s">
        <v>92</v>
      </c>
      <c r="BA69" s="74">
        <v>19498970</v>
      </c>
      <c r="BB69" s="79"/>
      <c r="BC69" s="84"/>
      <c r="BD69" s="74"/>
      <c r="BE69" s="74"/>
      <c r="BF69" s="74"/>
      <c r="BG69" s="84"/>
      <c r="BH69" s="74"/>
      <c r="BI69" s="84"/>
      <c r="BJ69" s="79" t="e">
        <f>([2]!Tabla1[[#This Row],[VALOR TOTAL CONTRATO + VF]]+[2]!Tabla1[[#This Row],[ADICION 1 ]]+[2]!Tabla1[[#This Row],[ADICION 2]]-[2]!Tabla1[[#This Row],[LIBERACION]])</f>
        <v>#REF!</v>
      </c>
      <c r="BK69" s="74"/>
      <c r="BL69" s="84"/>
      <c r="BM69" s="84"/>
      <c r="BN69" s="74"/>
      <c r="BO69" s="74"/>
      <c r="BP69" s="84"/>
      <c r="BQ69" s="74"/>
      <c r="BR69" s="79"/>
      <c r="BS69" s="84"/>
      <c r="BT69" s="74">
        <f t="shared" si="6"/>
        <v>300</v>
      </c>
      <c r="BU69" s="84"/>
      <c r="BV69" s="81"/>
    </row>
    <row r="70" spans="1:74" ht="14.25" customHeight="1" x14ac:dyDescent="0.25">
      <c r="A70" s="70" t="s">
        <v>459</v>
      </c>
      <c r="B70" s="71" t="s">
        <v>460</v>
      </c>
      <c r="C70" s="72" t="s">
        <v>54</v>
      </c>
      <c r="D70" s="73">
        <v>63</v>
      </c>
      <c r="E70" s="74" t="s">
        <v>221</v>
      </c>
      <c r="F70" s="73" t="s">
        <v>528</v>
      </c>
      <c r="G70" s="74" t="s">
        <v>529</v>
      </c>
      <c r="H70" s="74" t="s">
        <v>127</v>
      </c>
      <c r="I70" s="75">
        <v>44973</v>
      </c>
      <c r="J70" s="73" t="s">
        <v>59</v>
      </c>
      <c r="K70" s="73" t="s">
        <v>330</v>
      </c>
      <c r="L70" s="74" t="s">
        <v>86</v>
      </c>
      <c r="M70" s="74" t="s">
        <v>530</v>
      </c>
      <c r="N70" s="74" t="s">
        <v>531</v>
      </c>
      <c r="O70" s="74" t="s">
        <v>532</v>
      </c>
      <c r="P70" s="76">
        <v>1038000000</v>
      </c>
      <c r="Q70" s="76">
        <v>1037971678</v>
      </c>
      <c r="R70" s="74">
        <v>21723</v>
      </c>
      <c r="S70" s="74" t="s">
        <v>89</v>
      </c>
      <c r="T70" s="74" t="s">
        <v>64</v>
      </c>
      <c r="U70" s="74" t="s">
        <v>65</v>
      </c>
      <c r="V70" s="74"/>
      <c r="W70" s="74" t="s">
        <v>900</v>
      </c>
      <c r="X70" s="74" t="s">
        <v>772</v>
      </c>
      <c r="Y70" s="75">
        <v>44988</v>
      </c>
      <c r="Z70" s="74" t="s">
        <v>864</v>
      </c>
      <c r="AA70" s="74"/>
      <c r="AB70" s="74" t="s">
        <v>68</v>
      </c>
      <c r="AC70" s="74" t="s">
        <v>69</v>
      </c>
      <c r="AD70" s="74" t="s">
        <v>901</v>
      </c>
      <c r="AE70" s="74">
        <v>830079892</v>
      </c>
      <c r="AF70" s="74">
        <v>4</v>
      </c>
      <c r="AG70" s="73" t="s">
        <v>518</v>
      </c>
      <c r="AH70" s="74" t="s">
        <v>552</v>
      </c>
      <c r="AI70" s="74" t="s">
        <v>467</v>
      </c>
      <c r="AJ70" s="74" t="s">
        <v>888</v>
      </c>
      <c r="AK70" s="78" t="s">
        <v>518</v>
      </c>
      <c r="AL70" s="78" t="s">
        <v>518</v>
      </c>
      <c r="AM70" s="74">
        <v>44923</v>
      </c>
      <c r="AN70" s="75">
        <v>44988</v>
      </c>
      <c r="AO70" s="79">
        <v>1037971678</v>
      </c>
      <c r="AP70" s="74"/>
      <c r="AQ70" s="74"/>
      <c r="AR70" s="74"/>
      <c r="AS70" s="79">
        <v>1037971678</v>
      </c>
      <c r="AT70" s="74" t="s">
        <v>75</v>
      </c>
      <c r="AU70" s="75">
        <v>44995</v>
      </c>
      <c r="AV70" s="74" t="s">
        <v>902</v>
      </c>
      <c r="AW70" s="75">
        <v>44995</v>
      </c>
      <c r="AX70" s="75">
        <v>45087</v>
      </c>
      <c r="AY70" s="72">
        <f>(AX70-AW70)</f>
        <v>92</v>
      </c>
      <c r="AZ70" s="74" t="s">
        <v>92</v>
      </c>
      <c r="BA70" s="74">
        <v>19498970</v>
      </c>
      <c r="BB70" s="79"/>
      <c r="BC70" s="84"/>
      <c r="BD70" s="74"/>
      <c r="BE70" s="74"/>
      <c r="BF70" s="74"/>
      <c r="BG70" s="84"/>
      <c r="BH70" s="74"/>
      <c r="BI70" s="84"/>
      <c r="BJ70" s="79" t="e">
        <f>([2]!Tabla1[[#This Row],[VALOR TOTAL CONTRATO + VF]]+[2]!Tabla1[[#This Row],[ADICION 1 ]]+[2]!Tabla1[[#This Row],[ADICION 2]]-[2]!Tabla1[[#This Row],[LIBERACION]])</f>
        <v>#REF!</v>
      </c>
      <c r="BK70" s="74"/>
      <c r="BL70" s="84"/>
      <c r="BM70" s="84"/>
      <c r="BN70" s="74"/>
      <c r="BO70" s="74"/>
      <c r="BP70" s="84"/>
      <c r="BQ70" s="74"/>
      <c r="BR70" s="79"/>
      <c r="BS70" s="84"/>
      <c r="BT70" s="74">
        <f t="shared" si="6"/>
        <v>92</v>
      </c>
      <c r="BU70" s="84"/>
      <c r="BV70" s="81"/>
    </row>
    <row r="71" spans="1:74" ht="15" customHeight="1" x14ac:dyDescent="0.25">
      <c r="A71" s="70" t="s">
        <v>459</v>
      </c>
      <c r="B71" s="82" t="s">
        <v>460</v>
      </c>
      <c r="C71" s="72" t="s">
        <v>54</v>
      </c>
      <c r="D71" s="74">
        <v>71</v>
      </c>
      <c r="E71" s="74" t="s">
        <v>221</v>
      </c>
      <c r="F71" s="83" t="s">
        <v>533</v>
      </c>
      <c r="G71" s="74" t="s">
        <v>534</v>
      </c>
      <c r="H71" s="74" t="s">
        <v>127</v>
      </c>
      <c r="I71" s="75">
        <v>44985</v>
      </c>
      <c r="J71" s="74" t="s">
        <v>535</v>
      </c>
      <c r="K71" s="74" t="s">
        <v>60</v>
      </c>
      <c r="L71" s="74" t="s">
        <v>86</v>
      </c>
      <c r="M71" s="83" t="s">
        <v>536</v>
      </c>
      <c r="N71" s="74">
        <v>72103302</v>
      </c>
      <c r="O71" s="73" t="s">
        <v>537</v>
      </c>
      <c r="P71" s="79">
        <v>11800000</v>
      </c>
      <c r="Q71" s="79">
        <v>11800000</v>
      </c>
      <c r="R71" s="74">
        <v>22723</v>
      </c>
      <c r="S71" s="74" t="s">
        <v>89</v>
      </c>
      <c r="T71" s="74" t="s">
        <v>517</v>
      </c>
      <c r="U71" s="74" t="s">
        <v>518</v>
      </c>
      <c r="V71" s="74"/>
      <c r="W71" s="74"/>
      <c r="X71" s="74"/>
      <c r="Y71" s="84"/>
      <c r="Z71" s="74"/>
      <c r="AA71" s="74"/>
      <c r="AB71" s="74"/>
      <c r="AC71" s="74"/>
      <c r="AD71" s="74"/>
      <c r="AE71" s="74"/>
      <c r="AF71" s="74"/>
      <c r="AG71" s="74"/>
      <c r="AH71" s="74"/>
      <c r="AI71" s="74"/>
      <c r="AJ71" s="74"/>
      <c r="AK71" s="74"/>
      <c r="AL71" s="78" t="e">
        <f ca="1">+YEAR(TODAY())-YEAR([3]!Tabla1[[#This Row],[FECHA DE NACIMIENTO]])</f>
        <v>#REF!</v>
      </c>
      <c r="AM71" s="74"/>
      <c r="AN71" s="84"/>
      <c r="AO71" s="79"/>
      <c r="AP71" s="74"/>
      <c r="AQ71" s="74"/>
      <c r="AR71" s="74"/>
      <c r="AS71" s="92"/>
      <c r="AT71" s="74"/>
      <c r="AU71" s="84"/>
      <c r="AV71" s="74"/>
      <c r="AW71" s="84"/>
      <c r="AX71" s="84"/>
      <c r="AY71" s="74"/>
      <c r="AZ71" s="74"/>
      <c r="BA71" s="74"/>
      <c r="BB71" s="79"/>
      <c r="BC71" s="84"/>
      <c r="BD71" s="74"/>
      <c r="BE71" s="74"/>
      <c r="BF71" s="74"/>
      <c r="BG71" s="84"/>
      <c r="BH71" s="74"/>
      <c r="BI71" s="84"/>
      <c r="BJ71" s="79" t="e">
        <f>([3]!Tabla1[[#This Row],[VALOR TOTAL CONTRATO + VF]]+[3]!Tabla1[[#This Row],[ADICION 1 ]]+[3]!Tabla1[[#This Row],[ADICION 2]]-[3]!Tabla1[[#This Row],[LIBERACION]])</f>
        <v>#REF!</v>
      </c>
      <c r="BK71" s="74"/>
      <c r="BL71" s="84"/>
      <c r="BM71" s="84"/>
      <c r="BN71" s="74"/>
      <c r="BO71" s="74"/>
      <c r="BP71" s="84"/>
      <c r="BQ71" s="74"/>
      <c r="BR71" s="79"/>
      <c r="BS71" s="84"/>
      <c r="BT71" s="74">
        <f t="shared" ref="BT71:BT87" si="7">SUM(AY71+BK71+BN71+BQ71)</f>
        <v>0</v>
      </c>
      <c r="BU71" s="84"/>
      <c r="BV71" s="81"/>
    </row>
    <row r="72" spans="1:74" ht="15" customHeight="1" x14ac:dyDescent="0.25">
      <c r="A72" s="70" t="s">
        <v>459</v>
      </c>
      <c r="B72" s="82" t="s">
        <v>460</v>
      </c>
      <c r="C72" s="72" t="s">
        <v>54</v>
      </c>
      <c r="D72" s="74">
        <v>198</v>
      </c>
      <c r="E72" s="74" t="s">
        <v>221</v>
      </c>
      <c r="F72" s="83" t="s">
        <v>538</v>
      </c>
      <c r="G72" s="74" t="s">
        <v>539</v>
      </c>
      <c r="H72" s="74" t="s">
        <v>127</v>
      </c>
      <c r="I72" s="75">
        <v>44985</v>
      </c>
      <c r="J72" s="74" t="s">
        <v>535</v>
      </c>
      <c r="K72" s="74" t="s">
        <v>60</v>
      </c>
      <c r="L72" s="74" t="s">
        <v>61</v>
      </c>
      <c r="M72" s="83" t="s">
        <v>540</v>
      </c>
      <c r="N72" s="74">
        <v>40151510</v>
      </c>
      <c r="O72" s="73" t="s">
        <v>541</v>
      </c>
      <c r="P72" s="79">
        <v>40000000</v>
      </c>
      <c r="Q72" s="79">
        <v>40000000</v>
      </c>
      <c r="R72" s="74">
        <v>21323</v>
      </c>
      <c r="S72" s="74" t="s">
        <v>501</v>
      </c>
      <c r="T72" s="74" t="s">
        <v>517</v>
      </c>
      <c r="U72" s="74" t="s">
        <v>518</v>
      </c>
      <c r="V72" s="74"/>
      <c r="W72" s="74"/>
      <c r="X72" s="74"/>
      <c r="Y72" s="84"/>
      <c r="Z72" s="74"/>
      <c r="AA72" s="74"/>
      <c r="AB72" s="74"/>
      <c r="AC72" s="74"/>
      <c r="AD72" s="74"/>
      <c r="AE72" s="74"/>
      <c r="AF72" s="74"/>
      <c r="AG72" s="74"/>
      <c r="AH72" s="74"/>
      <c r="AI72" s="74"/>
      <c r="AJ72" s="74"/>
      <c r="AK72" s="74"/>
      <c r="AL72" s="78" t="e">
        <f ca="1">+YEAR(TODAY())-YEAR([3]!Tabla1[[#This Row],[FECHA DE NACIMIENTO]])</f>
        <v>#REF!</v>
      </c>
      <c r="AM72" s="74"/>
      <c r="AN72" s="84"/>
      <c r="AO72" s="79"/>
      <c r="AP72" s="74"/>
      <c r="AQ72" s="74"/>
      <c r="AR72" s="74"/>
      <c r="AS72" s="92"/>
      <c r="AT72" s="74"/>
      <c r="AU72" s="84"/>
      <c r="AV72" s="74"/>
      <c r="AW72" s="84"/>
      <c r="AX72" s="84"/>
      <c r="AY72" s="74"/>
      <c r="AZ72" s="74"/>
      <c r="BA72" s="74"/>
      <c r="BB72" s="79"/>
      <c r="BC72" s="84"/>
      <c r="BD72" s="74"/>
      <c r="BE72" s="74"/>
      <c r="BF72" s="74"/>
      <c r="BG72" s="84"/>
      <c r="BH72" s="74"/>
      <c r="BI72" s="84"/>
      <c r="BJ72" s="79" t="e">
        <f>([3]!Tabla1[[#This Row],[VALOR TOTAL CONTRATO + VF]]+[3]!Tabla1[[#This Row],[ADICION 1 ]]+[3]!Tabla1[[#This Row],[ADICION 2]]-[3]!Tabla1[[#This Row],[LIBERACION]])</f>
        <v>#REF!</v>
      </c>
      <c r="BK72" s="74"/>
      <c r="BL72" s="84"/>
      <c r="BM72" s="84"/>
      <c r="BN72" s="74"/>
      <c r="BO72" s="74"/>
      <c r="BP72" s="84"/>
      <c r="BQ72" s="74"/>
      <c r="BR72" s="79"/>
      <c r="BS72" s="84"/>
      <c r="BT72" s="74">
        <f t="shared" si="7"/>
        <v>0</v>
      </c>
      <c r="BU72" s="84"/>
      <c r="BV72" s="81"/>
    </row>
    <row r="73" spans="1:74" ht="15" customHeight="1" x14ac:dyDescent="0.25">
      <c r="A73" s="70" t="s">
        <v>459</v>
      </c>
      <c r="B73" s="71" t="s">
        <v>460</v>
      </c>
      <c r="C73" s="72" t="s">
        <v>54</v>
      </c>
      <c r="D73" s="73">
        <v>199</v>
      </c>
      <c r="E73" s="74" t="s">
        <v>221</v>
      </c>
      <c r="F73" s="73" t="s">
        <v>542</v>
      </c>
      <c r="G73" s="74" t="s">
        <v>543</v>
      </c>
      <c r="H73" s="74" t="s">
        <v>127</v>
      </c>
      <c r="I73" s="75">
        <v>44981</v>
      </c>
      <c r="J73" s="74" t="s">
        <v>535</v>
      </c>
      <c r="K73" s="74" t="s">
        <v>60</v>
      </c>
      <c r="L73" s="74" t="s">
        <v>61</v>
      </c>
      <c r="M73" s="74" t="s">
        <v>544</v>
      </c>
      <c r="N73" s="74">
        <v>76111801</v>
      </c>
      <c r="O73" s="74" t="s">
        <v>545</v>
      </c>
      <c r="P73" s="76">
        <v>16325000</v>
      </c>
      <c r="Q73" s="76">
        <v>16325000</v>
      </c>
      <c r="R73" s="74">
        <v>20823</v>
      </c>
      <c r="S73" s="74" t="s">
        <v>501</v>
      </c>
      <c r="T73" s="74" t="s">
        <v>64</v>
      </c>
      <c r="U73" s="74" t="s">
        <v>65</v>
      </c>
      <c r="V73" s="74"/>
      <c r="W73" s="74" t="s">
        <v>890</v>
      </c>
      <c r="X73" s="74" t="s">
        <v>772</v>
      </c>
      <c r="Y73" s="19">
        <v>45007</v>
      </c>
      <c r="Z73" s="74" t="s">
        <v>67</v>
      </c>
      <c r="AA73" s="74"/>
      <c r="AB73" s="74" t="s">
        <v>68</v>
      </c>
      <c r="AC73" s="74" t="s">
        <v>69</v>
      </c>
      <c r="AD73" s="74" t="s">
        <v>891</v>
      </c>
      <c r="AE73" s="74">
        <v>800250589</v>
      </c>
      <c r="AF73" s="74">
        <v>1</v>
      </c>
      <c r="AG73" s="73" t="s">
        <v>518</v>
      </c>
      <c r="AH73" s="74" t="s">
        <v>297</v>
      </c>
      <c r="AI73" s="74" t="s">
        <v>465</v>
      </c>
      <c r="AJ73" s="77" t="s">
        <v>892</v>
      </c>
      <c r="AK73" s="78" t="s">
        <v>518</v>
      </c>
      <c r="AL73" s="78" t="s">
        <v>518</v>
      </c>
      <c r="AM73" s="74">
        <v>59623</v>
      </c>
      <c r="AN73" s="75">
        <v>45008</v>
      </c>
      <c r="AO73" s="79">
        <v>16325000</v>
      </c>
      <c r="AP73" s="74"/>
      <c r="AQ73" s="74"/>
      <c r="AR73" s="74"/>
      <c r="AS73" s="79">
        <v>16325000</v>
      </c>
      <c r="AT73" s="74" t="s">
        <v>75</v>
      </c>
      <c r="AU73" s="85"/>
      <c r="AV73" s="86"/>
      <c r="AW73" s="85"/>
      <c r="AX73" s="85"/>
      <c r="AY73" s="74"/>
      <c r="AZ73" s="74"/>
      <c r="BA73" s="74"/>
      <c r="BB73" s="79"/>
      <c r="BC73" s="84"/>
      <c r="BD73" s="74"/>
      <c r="BE73" s="74"/>
      <c r="BF73" s="74"/>
      <c r="BG73" s="84"/>
      <c r="BH73" s="74"/>
      <c r="BI73" s="84"/>
      <c r="BJ73" s="79" t="e">
        <f>([2]!Tabla1[[#This Row],[VALOR TOTAL CONTRATO + VF]]+[2]!Tabla1[[#This Row],[ADICION 1 ]]+[2]!Tabla1[[#This Row],[ADICION 2]]-[2]!Tabla1[[#This Row],[LIBERACION]])</f>
        <v>#REF!</v>
      </c>
      <c r="BK73" s="74"/>
      <c r="BL73" s="84"/>
      <c r="BM73" s="84"/>
      <c r="BN73" s="74"/>
      <c r="BO73" s="74"/>
      <c r="BP73" s="84"/>
      <c r="BQ73" s="74"/>
      <c r="BR73" s="79"/>
      <c r="BS73" s="84"/>
      <c r="BT73" s="74">
        <f t="shared" si="7"/>
        <v>0</v>
      </c>
      <c r="BU73" s="84"/>
      <c r="BV73" s="81" t="s">
        <v>882</v>
      </c>
    </row>
    <row r="74" spans="1:74" ht="15" customHeight="1" x14ac:dyDescent="0.25">
      <c r="A74" s="70" t="s">
        <v>459</v>
      </c>
      <c r="B74" s="82" t="s">
        <v>460</v>
      </c>
      <c r="C74" s="72" t="s">
        <v>54</v>
      </c>
      <c r="D74" s="74">
        <v>201</v>
      </c>
      <c r="E74" s="74" t="s">
        <v>221</v>
      </c>
      <c r="F74" s="83" t="s">
        <v>546</v>
      </c>
      <c r="G74" s="74" t="s">
        <v>547</v>
      </c>
      <c r="H74" s="74" t="s">
        <v>127</v>
      </c>
      <c r="I74" s="75">
        <v>44967</v>
      </c>
      <c r="J74" s="74" t="s">
        <v>59</v>
      </c>
      <c r="K74" s="74" t="s">
        <v>60</v>
      </c>
      <c r="L74" s="74" t="s">
        <v>61</v>
      </c>
      <c r="M74" s="83" t="s">
        <v>548</v>
      </c>
      <c r="N74" s="74">
        <v>81111504</v>
      </c>
      <c r="O74" s="73" t="s">
        <v>138</v>
      </c>
      <c r="P74" s="79">
        <v>90000000</v>
      </c>
      <c r="Q74" s="79">
        <v>90000000</v>
      </c>
      <c r="R74" s="74">
        <v>12723</v>
      </c>
      <c r="S74" s="74" t="s">
        <v>294</v>
      </c>
      <c r="T74" s="74" t="s">
        <v>64</v>
      </c>
      <c r="U74" s="74" t="s">
        <v>65</v>
      </c>
      <c r="V74" s="74"/>
      <c r="W74" s="74" t="s">
        <v>549</v>
      </c>
      <c r="X74" s="74" t="s">
        <v>127</v>
      </c>
      <c r="Y74" s="19">
        <v>44967</v>
      </c>
      <c r="Z74" s="74" t="s">
        <v>60</v>
      </c>
      <c r="AA74" s="74"/>
      <c r="AB74" s="74" t="s">
        <v>68</v>
      </c>
      <c r="AC74" s="74" t="s">
        <v>69</v>
      </c>
      <c r="AD74" s="74" t="s">
        <v>550</v>
      </c>
      <c r="AE74" s="74">
        <v>51833082</v>
      </c>
      <c r="AF74" s="74" t="s">
        <v>141</v>
      </c>
      <c r="AG74" s="74" t="s">
        <v>551</v>
      </c>
      <c r="AH74" s="74" t="s">
        <v>552</v>
      </c>
      <c r="AI74" s="74" t="s">
        <v>467</v>
      </c>
      <c r="AJ74" s="74" t="s">
        <v>518</v>
      </c>
      <c r="AK74" s="74">
        <v>24402</v>
      </c>
      <c r="AL74" s="78" t="e">
        <f ca="1">+YEAR(TODAY())-YEAR([3]!Tabla1[[#This Row],[FECHA DE NACIMIENTO]])</f>
        <v>#REF!</v>
      </c>
      <c r="AM74" s="74">
        <v>36323</v>
      </c>
      <c r="AN74" s="84">
        <v>44967</v>
      </c>
      <c r="AO74" s="79">
        <v>90000000</v>
      </c>
      <c r="AP74" s="74"/>
      <c r="AQ74" s="74"/>
      <c r="AR74" s="74"/>
      <c r="AS74" s="92">
        <v>90000000</v>
      </c>
      <c r="AT74" s="74" t="s">
        <v>75</v>
      </c>
      <c r="AU74" s="84">
        <v>44967</v>
      </c>
      <c r="AV74" s="74" t="s">
        <v>74</v>
      </c>
      <c r="AW74" s="84">
        <v>44970</v>
      </c>
      <c r="AX74" s="84">
        <v>45272</v>
      </c>
      <c r="AY74" s="74">
        <f t="shared" ref="AY74:AY87" si="8">(AX74-AW74)</f>
        <v>302</v>
      </c>
      <c r="AZ74" s="74" t="s">
        <v>92</v>
      </c>
      <c r="BA74" s="74">
        <v>19498970</v>
      </c>
      <c r="BB74" s="79"/>
      <c r="BC74" s="84"/>
      <c r="BD74" s="74"/>
      <c r="BE74" s="74"/>
      <c r="BF74" s="74"/>
      <c r="BG74" s="84"/>
      <c r="BH74" s="74"/>
      <c r="BI74" s="84"/>
      <c r="BJ74" s="79" t="e">
        <f>([3]!Tabla1[[#This Row],[VALOR TOTAL CONTRATO + VF]]+[3]!Tabla1[[#This Row],[ADICION 1 ]]+[3]!Tabla1[[#This Row],[ADICION 2]]-[3]!Tabla1[[#This Row],[LIBERACION]])</f>
        <v>#REF!</v>
      </c>
      <c r="BK74" s="74"/>
      <c r="BL74" s="84"/>
      <c r="BM74" s="84"/>
      <c r="BN74" s="74"/>
      <c r="BO74" s="74"/>
      <c r="BP74" s="84"/>
      <c r="BQ74" s="74"/>
      <c r="BR74" s="79"/>
      <c r="BS74" s="84"/>
      <c r="BT74" s="74">
        <f t="shared" si="7"/>
        <v>302</v>
      </c>
      <c r="BU74" s="84"/>
      <c r="BV74" s="81"/>
    </row>
    <row r="75" spans="1:74" ht="15" customHeight="1" x14ac:dyDescent="0.25">
      <c r="A75" s="70" t="s">
        <v>459</v>
      </c>
      <c r="B75" s="82" t="s">
        <v>460</v>
      </c>
      <c r="C75" s="72" t="s">
        <v>54</v>
      </c>
      <c r="D75" s="74">
        <v>206</v>
      </c>
      <c r="E75" s="74" t="s">
        <v>221</v>
      </c>
      <c r="F75" s="83" t="s">
        <v>553</v>
      </c>
      <c r="G75" s="74" t="s">
        <v>554</v>
      </c>
      <c r="H75" s="74" t="s">
        <v>127</v>
      </c>
      <c r="I75" s="75">
        <v>44963</v>
      </c>
      <c r="J75" s="74" t="s">
        <v>59</v>
      </c>
      <c r="K75" s="74" t="s">
        <v>60</v>
      </c>
      <c r="L75" s="74" t="s">
        <v>61</v>
      </c>
      <c r="M75" s="83" t="s">
        <v>555</v>
      </c>
      <c r="N75" s="74" t="s">
        <v>168</v>
      </c>
      <c r="O75" s="73" t="s">
        <v>169</v>
      </c>
      <c r="P75" s="79">
        <v>66000000</v>
      </c>
      <c r="Q75" s="79">
        <v>66000000</v>
      </c>
      <c r="R75" s="74">
        <v>19523</v>
      </c>
      <c r="S75" s="74" t="s">
        <v>309</v>
      </c>
      <c r="T75" s="74" t="s">
        <v>64</v>
      </c>
      <c r="U75" s="74" t="s">
        <v>65</v>
      </c>
      <c r="V75" s="74"/>
      <c r="W75" s="74" t="s">
        <v>556</v>
      </c>
      <c r="X75" s="74" t="s">
        <v>127</v>
      </c>
      <c r="Y75" s="19">
        <v>44965</v>
      </c>
      <c r="Z75" s="74" t="s">
        <v>60</v>
      </c>
      <c r="AA75" s="74"/>
      <c r="AB75" s="74" t="s">
        <v>68</v>
      </c>
      <c r="AC75" s="74" t="s">
        <v>69</v>
      </c>
      <c r="AD75" s="74" t="s">
        <v>557</v>
      </c>
      <c r="AE75" s="74">
        <v>7214449</v>
      </c>
      <c r="AF75" s="74" t="s">
        <v>141</v>
      </c>
      <c r="AG75" s="74" t="s">
        <v>558</v>
      </c>
      <c r="AH75" s="74" t="s">
        <v>552</v>
      </c>
      <c r="AI75" s="74" t="s">
        <v>467</v>
      </c>
      <c r="AJ75" s="74" t="s">
        <v>518</v>
      </c>
      <c r="AK75" s="74">
        <v>21224</v>
      </c>
      <c r="AL75" s="78" t="e">
        <f ca="1">+YEAR(TODAY())-YEAR([3]!Tabla1[[#This Row],[FECHA DE NACIMIENTO]])</f>
        <v>#REF!</v>
      </c>
      <c r="AM75" s="74">
        <v>35123</v>
      </c>
      <c r="AN75" s="84">
        <v>44964</v>
      </c>
      <c r="AO75" s="79">
        <v>66000000</v>
      </c>
      <c r="AP75" s="74"/>
      <c r="AQ75" s="74"/>
      <c r="AR75" s="74"/>
      <c r="AS75" s="92">
        <v>66000000</v>
      </c>
      <c r="AT75" s="74" t="s">
        <v>75</v>
      </c>
      <c r="AU75" s="84">
        <v>44964</v>
      </c>
      <c r="AV75" s="74" t="s">
        <v>74</v>
      </c>
      <c r="AW75" s="84">
        <v>44966</v>
      </c>
      <c r="AX75" s="84">
        <v>45291</v>
      </c>
      <c r="AY75" s="74">
        <f t="shared" si="8"/>
        <v>325</v>
      </c>
      <c r="AZ75" s="74" t="s">
        <v>559</v>
      </c>
      <c r="BA75" s="74">
        <v>79994053</v>
      </c>
      <c r="BB75" s="79"/>
      <c r="BC75" s="84"/>
      <c r="BD75" s="74"/>
      <c r="BE75" s="74"/>
      <c r="BF75" s="74"/>
      <c r="BG75" s="84"/>
      <c r="BH75" s="74"/>
      <c r="BI75" s="84"/>
      <c r="BJ75" s="79" t="e">
        <f>([3]!Tabla1[[#This Row],[VALOR TOTAL CONTRATO + VF]]+[3]!Tabla1[[#This Row],[ADICION 1 ]]+[3]!Tabla1[[#This Row],[ADICION 2]]-[3]!Tabla1[[#This Row],[LIBERACION]])</f>
        <v>#REF!</v>
      </c>
      <c r="BK75" s="74"/>
      <c r="BL75" s="84"/>
      <c r="BM75" s="84"/>
      <c r="BN75" s="74"/>
      <c r="BO75" s="74"/>
      <c r="BP75" s="84"/>
      <c r="BQ75" s="74"/>
      <c r="BR75" s="79"/>
      <c r="BS75" s="84"/>
      <c r="BT75" s="74">
        <f t="shared" si="7"/>
        <v>325</v>
      </c>
      <c r="BU75" s="84"/>
      <c r="BV75" s="81"/>
    </row>
    <row r="76" spans="1:74" ht="15" customHeight="1" x14ac:dyDescent="0.25">
      <c r="A76" s="70" t="s">
        <v>459</v>
      </c>
      <c r="B76" s="82" t="s">
        <v>460</v>
      </c>
      <c r="C76" s="72" t="s">
        <v>54</v>
      </c>
      <c r="D76" s="74">
        <v>210</v>
      </c>
      <c r="E76" s="74" t="s">
        <v>221</v>
      </c>
      <c r="F76" s="83" t="s">
        <v>560</v>
      </c>
      <c r="G76" s="74" t="s">
        <v>561</v>
      </c>
      <c r="H76" s="74" t="s">
        <v>127</v>
      </c>
      <c r="I76" s="75">
        <v>44972</v>
      </c>
      <c r="J76" s="74" t="s">
        <v>59</v>
      </c>
      <c r="K76" s="74" t="s">
        <v>60</v>
      </c>
      <c r="L76" s="74" t="s">
        <v>61</v>
      </c>
      <c r="M76" s="83" t="s">
        <v>562</v>
      </c>
      <c r="N76" s="74" t="s">
        <v>168</v>
      </c>
      <c r="O76" s="73" t="s">
        <v>169</v>
      </c>
      <c r="P76" s="79">
        <v>63000000</v>
      </c>
      <c r="Q76" s="79">
        <v>63000000</v>
      </c>
      <c r="R76" s="74">
        <v>21223</v>
      </c>
      <c r="S76" s="74" t="s">
        <v>309</v>
      </c>
      <c r="T76" s="74" t="s">
        <v>64</v>
      </c>
      <c r="U76" s="74" t="s">
        <v>65</v>
      </c>
      <c r="V76" s="74"/>
      <c r="W76" s="74" t="s">
        <v>563</v>
      </c>
      <c r="X76" s="74" t="s">
        <v>127</v>
      </c>
      <c r="Y76" s="19">
        <v>44977</v>
      </c>
      <c r="Z76" s="74" t="s">
        <v>60</v>
      </c>
      <c r="AA76" s="74"/>
      <c r="AB76" s="74" t="s">
        <v>68</v>
      </c>
      <c r="AC76" s="74" t="s">
        <v>69</v>
      </c>
      <c r="AD76" s="74" t="s">
        <v>564</v>
      </c>
      <c r="AE76" s="74">
        <v>75066578</v>
      </c>
      <c r="AF76" s="74" t="s">
        <v>141</v>
      </c>
      <c r="AG76" s="74" t="s">
        <v>565</v>
      </c>
      <c r="AH76" s="74" t="s">
        <v>552</v>
      </c>
      <c r="AI76" s="74" t="s">
        <v>467</v>
      </c>
      <c r="AJ76" s="74" t="s">
        <v>518</v>
      </c>
      <c r="AK76" s="74">
        <v>26367</v>
      </c>
      <c r="AL76" s="78" t="e">
        <f ca="1">+YEAR(TODAY())-YEAR([3]!Tabla1[[#This Row],[FECHA DE NACIMIENTO]])</f>
        <v>#REF!</v>
      </c>
      <c r="AM76" s="74">
        <v>39023</v>
      </c>
      <c r="AN76" s="84"/>
      <c r="AO76" s="79">
        <v>63000000</v>
      </c>
      <c r="AP76" s="74"/>
      <c r="AQ76" s="74"/>
      <c r="AR76" s="74"/>
      <c r="AS76" s="92">
        <v>63000000</v>
      </c>
      <c r="AT76" s="74" t="s">
        <v>75</v>
      </c>
      <c r="AU76" s="84">
        <v>44974</v>
      </c>
      <c r="AV76" s="74" t="s">
        <v>74</v>
      </c>
      <c r="AW76" s="84">
        <v>44977</v>
      </c>
      <c r="AX76" s="84">
        <v>45291</v>
      </c>
      <c r="AY76" s="74">
        <f t="shared" si="8"/>
        <v>314</v>
      </c>
      <c r="AZ76" s="74" t="s">
        <v>559</v>
      </c>
      <c r="BA76" s="74">
        <v>79994053</v>
      </c>
      <c r="BB76" s="79"/>
      <c r="BC76" s="84"/>
      <c r="BD76" s="74"/>
      <c r="BE76" s="74"/>
      <c r="BF76" s="74"/>
      <c r="BG76" s="84"/>
      <c r="BH76" s="74"/>
      <c r="BI76" s="84"/>
      <c r="BJ76" s="79" t="e">
        <f>([3]!Tabla1[[#This Row],[VALOR TOTAL CONTRATO + VF]]+[3]!Tabla1[[#This Row],[ADICION 1 ]]+[3]!Tabla1[[#This Row],[ADICION 2]]-[3]!Tabla1[[#This Row],[LIBERACION]])</f>
        <v>#REF!</v>
      </c>
      <c r="BK76" s="74"/>
      <c r="BL76" s="84"/>
      <c r="BM76" s="84"/>
      <c r="BN76" s="74"/>
      <c r="BO76" s="74"/>
      <c r="BP76" s="84"/>
      <c r="BQ76" s="74"/>
      <c r="BR76" s="79"/>
      <c r="BS76" s="84"/>
      <c r="BT76" s="74">
        <f t="shared" si="7"/>
        <v>314</v>
      </c>
      <c r="BU76" s="84"/>
      <c r="BV76" s="81"/>
    </row>
    <row r="77" spans="1:74" ht="15" customHeight="1" x14ac:dyDescent="0.25">
      <c r="A77" s="70" t="s">
        <v>459</v>
      </c>
      <c r="B77" s="71" t="s">
        <v>460</v>
      </c>
      <c r="C77" s="72" t="s">
        <v>54</v>
      </c>
      <c r="D77" s="73">
        <v>228</v>
      </c>
      <c r="E77" s="74" t="s">
        <v>221</v>
      </c>
      <c r="F77" s="73" t="s">
        <v>566</v>
      </c>
      <c r="G77" s="74" t="s">
        <v>567</v>
      </c>
      <c r="H77" s="74" t="s">
        <v>127</v>
      </c>
      <c r="I77" s="75">
        <v>44985</v>
      </c>
      <c r="J77" s="73" t="s">
        <v>59</v>
      </c>
      <c r="K77" s="73" t="s">
        <v>330</v>
      </c>
      <c r="L77" s="74" t="s">
        <v>86</v>
      </c>
      <c r="M77" s="74" t="s">
        <v>568</v>
      </c>
      <c r="N77" s="74">
        <v>30171510</v>
      </c>
      <c r="O77" s="74" t="s">
        <v>569</v>
      </c>
      <c r="P77" s="76">
        <v>1814000000</v>
      </c>
      <c r="Q77" s="76">
        <v>1710773000</v>
      </c>
      <c r="R77" s="74">
        <v>23023</v>
      </c>
      <c r="S77" s="74" t="s">
        <v>89</v>
      </c>
      <c r="T77" s="74" t="s">
        <v>64</v>
      </c>
      <c r="U77" s="74" t="s">
        <v>65</v>
      </c>
      <c r="V77" s="74"/>
      <c r="W77" s="74" t="s">
        <v>880</v>
      </c>
      <c r="X77" s="74" t="s">
        <v>772</v>
      </c>
      <c r="Y77" s="19">
        <v>45008</v>
      </c>
      <c r="Z77" s="87" t="s">
        <v>864</v>
      </c>
      <c r="AA77" s="74"/>
      <c r="AB77" s="74" t="s">
        <v>68</v>
      </c>
      <c r="AC77" s="74" t="s">
        <v>69</v>
      </c>
      <c r="AD77" s="74" t="s">
        <v>881</v>
      </c>
      <c r="AE77" s="74">
        <v>900075980</v>
      </c>
      <c r="AF77" s="74">
        <v>1</v>
      </c>
      <c r="AG77" s="73" t="s">
        <v>518</v>
      </c>
      <c r="AH77" s="74" t="s">
        <v>297</v>
      </c>
      <c r="AI77" s="74" t="s">
        <v>466</v>
      </c>
      <c r="AJ77" s="80" t="s">
        <v>877</v>
      </c>
      <c r="AK77" s="78" t="s">
        <v>518</v>
      </c>
      <c r="AL77" s="78" t="s">
        <v>518</v>
      </c>
      <c r="AM77" s="74">
        <v>60023</v>
      </c>
      <c r="AN77" s="75">
        <v>45008</v>
      </c>
      <c r="AO77" s="79">
        <v>1710772983</v>
      </c>
      <c r="AP77" s="74"/>
      <c r="AQ77" s="74"/>
      <c r="AR77" s="74"/>
      <c r="AS77" s="79">
        <v>1710772983</v>
      </c>
      <c r="AT77" s="74" t="s">
        <v>75</v>
      </c>
      <c r="AU77" s="75"/>
      <c r="AV77" s="74"/>
      <c r="AW77" s="75"/>
      <c r="AX77" s="75"/>
      <c r="AY77" s="72">
        <f t="shared" si="8"/>
        <v>0</v>
      </c>
      <c r="AZ77" s="74" t="s">
        <v>92</v>
      </c>
      <c r="BA77" s="74">
        <v>19498970</v>
      </c>
      <c r="BB77" s="79"/>
      <c r="BC77" s="84"/>
      <c r="BD77" s="74"/>
      <c r="BE77" s="74"/>
      <c r="BF77" s="74"/>
      <c r="BG77" s="84"/>
      <c r="BH77" s="74"/>
      <c r="BI77" s="84"/>
      <c r="BJ77" s="79" t="e">
        <f>([2]!Tabla1[[#This Row],[VALOR TOTAL CONTRATO + VF]]+[2]!Tabla1[[#This Row],[ADICION 1 ]]+[2]!Tabla1[[#This Row],[ADICION 2]]-[2]!Tabla1[[#This Row],[LIBERACION]])</f>
        <v>#REF!</v>
      </c>
      <c r="BK77" s="74"/>
      <c r="BL77" s="84"/>
      <c r="BM77" s="84"/>
      <c r="BN77" s="74"/>
      <c r="BO77" s="74"/>
      <c r="BP77" s="84"/>
      <c r="BQ77" s="74"/>
      <c r="BR77" s="79"/>
      <c r="BS77" s="84"/>
      <c r="BT77" s="74">
        <f t="shared" si="7"/>
        <v>0</v>
      </c>
      <c r="BU77" s="84"/>
      <c r="BV77" s="81" t="s">
        <v>882</v>
      </c>
    </row>
    <row r="78" spans="1:74" ht="15" customHeight="1" x14ac:dyDescent="0.25">
      <c r="A78" s="70" t="s">
        <v>459</v>
      </c>
      <c r="B78" s="71" t="s">
        <v>460</v>
      </c>
      <c r="C78" s="72" t="s">
        <v>54</v>
      </c>
      <c r="D78" s="73">
        <v>233</v>
      </c>
      <c r="E78" s="74" t="s">
        <v>221</v>
      </c>
      <c r="F78" s="73" t="s">
        <v>570</v>
      </c>
      <c r="G78" s="74" t="s">
        <v>571</v>
      </c>
      <c r="H78" s="74" t="s">
        <v>127</v>
      </c>
      <c r="I78" s="75">
        <v>44985</v>
      </c>
      <c r="J78" s="74" t="s">
        <v>535</v>
      </c>
      <c r="K78" s="74" t="s">
        <v>60</v>
      </c>
      <c r="L78" s="73" t="s">
        <v>313</v>
      </c>
      <c r="M78" s="74" t="s">
        <v>572</v>
      </c>
      <c r="N78" s="74" t="s">
        <v>573</v>
      </c>
      <c r="O78" s="74" t="s">
        <v>574</v>
      </c>
      <c r="P78" s="76">
        <v>16414056.75</v>
      </c>
      <c r="Q78" s="76">
        <v>16414056.75</v>
      </c>
      <c r="R78" s="74">
        <v>21523</v>
      </c>
      <c r="S78" s="74" t="s">
        <v>89</v>
      </c>
      <c r="T78" s="74" t="s">
        <v>64</v>
      </c>
      <c r="U78" s="74" t="s">
        <v>65</v>
      </c>
      <c r="V78" s="74"/>
      <c r="W78" s="74" t="s">
        <v>883</v>
      </c>
      <c r="X78" s="74" t="s">
        <v>772</v>
      </c>
      <c r="Y78" s="19">
        <v>45015</v>
      </c>
      <c r="Z78" s="74" t="s">
        <v>60</v>
      </c>
      <c r="AA78" s="74"/>
      <c r="AB78" s="74" t="s">
        <v>68</v>
      </c>
      <c r="AC78" s="74" t="s">
        <v>69</v>
      </c>
      <c r="AD78" s="74" t="s">
        <v>884</v>
      </c>
      <c r="AE78" s="74">
        <v>830067880</v>
      </c>
      <c r="AF78" s="74">
        <v>4</v>
      </c>
      <c r="AG78" s="73" t="s">
        <v>518</v>
      </c>
      <c r="AH78" s="74" t="s">
        <v>297</v>
      </c>
      <c r="AI78" s="73" t="s">
        <v>518</v>
      </c>
      <c r="AJ78" s="80" t="s">
        <v>877</v>
      </c>
      <c r="AK78" s="78" t="s">
        <v>518</v>
      </c>
      <c r="AL78" s="78" t="s">
        <v>518</v>
      </c>
      <c r="AM78" s="74"/>
      <c r="AN78" s="75"/>
      <c r="AO78" s="79"/>
      <c r="AP78" s="74"/>
      <c r="AQ78" s="74"/>
      <c r="AR78" s="74"/>
      <c r="AS78" s="93"/>
      <c r="AT78" s="74"/>
      <c r="AU78" s="75"/>
      <c r="AV78" s="74"/>
      <c r="AW78" s="75"/>
      <c r="AX78" s="75"/>
      <c r="AY78" s="72">
        <f t="shared" si="8"/>
        <v>0</v>
      </c>
      <c r="AZ78" s="74"/>
      <c r="BA78" s="74"/>
      <c r="BB78" s="79"/>
      <c r="BC78" s="84"/>
      <c r="BD78" s="74"/>
      <c r="BE78" s="74"/>
      <c r="BF78" s="74"/>
      <c r="BG78" s="84"/>
      <c r="BH78" s="74"/>
      <c r="BI78" s="84"/>
      <c r="BJ78" s="79" t="e">
        <f>([2]!Tabla1[[#This Row],[VALOR TOTAL CONTRATO + VF]]+[2]!Tabla1[[#This Row],[ADICION 1 ]]+[2]!Tabla1[[#This Row],[ADICION 2]]-[2]!Tabla1[[#This Row],[LIBERACION]])</f>
        <v>#REF!</v>
      </c>
      <c r="BK78" s="74"/>
      <c r="BL78" s="84"/>
      <c r="BM78" s="84"/>
      <c r="BN78" s="74"/>
      <c r="BO78" s="74"/>
      <c r="BP78" s="84"/>
      <c r="BQ78" s="74"/>
      <c r="BR78" s="79"/>
      <c r="BS78" s="84"/>
      <c r="BT78" s="74">
        <f t="shared" si="7"/>
        <v>0</v>
      </c>
      <c r="BU78" s="84"/>
      <c r="BV78" s="81" t="s">
        <v>885</v>
      </c>
    </row>
    <row r="79" spans="1:74" ht="15" customHeight="1" x14ac:dyDescent="0.25">
      <c r="A79" s="70" t="s">
        <v>459</v>
      </c>
      <c r="B79" s="71" t="s">
        <v>460</v>
      </c>
      <c r="C79" s="72" t="s">
        <v>54</v>
      </c>
      <c r="D79" s="73">
        <v>235</v>
      </c>
      <c r="E79" s="74" t="s">
        <v>221</v>
      </c>
      <c r="F79" s="73" t="s">
        <v>575</v>
      </c>
      <c r="G79" s="88" t="s">
        <v>576</v>
      </c>
      <c r="H79" s="74" t="s">
        <v>127</v>
      </c>
      <c r="I79" s="89">
        <v>44980</v>
      </c>
      <c r="J79" s="73" t="s">
        <v>59</v>
      </c>
      <c r="K79" s="74" t="s">
        <v>60</v>
      </c>
      <c r="L79" s="73" t="s">
        <v>334</v>
      </c>
      <c r="M79" s="74" t="s">
        <v>577</v>
      </c>
      <c r="N79" s="74" t="s">
        <v>578</v>
      </c>
      <c r="O79" s="74" t="s">
        <v>579</v>
      </c>
      <c r="P79" s="76">
        <v>34410000</v>
      </c>
      <c r="Q79" s="76">
        <v>34410000</v>
      </c>
      <c r="R79" s="73">
        <v>21123</v>
      </c>
      <c r="S79" s="74" t="s">
        <v>63</v>
      </c>
      <c r="T79" s="74" t="s">
        <v>64</v>
      </c>
      <c r="U79" s="74" t="s">
        <v>65</v>
      </c>
      <c r="V79" s="74"/>
      <c r="W79" s="88" t="s">
        <v>886</v>
      </c>
      <c r="X79" s="74" t="s">
        <v>772</v>
      </c>
      <c r="Y79" s="19">
        <v>45002</v>
      </c>
      <c r="Z79" s="74" t="s">
        <v>60</v>
      </c>
      <c r="AA79" s="73"/>
      <c r="AB79" s="74" t="s">
        <v>68</v>
      </c>
      <c r="AC79" s="74" t="s">
        <v>69</v>
      </c>
      <c r="AD79" s="73" t="s">
        <v>887</v>
      </c>
      <c r="AE79" s="74">
        <v>900422614</v>
      </c>
      <c r="AF79" s="73">
        <v>8</v>
      </c>
      <c r="AG79" s="73" t="s">
        <v>518</v>
      </c>
      <c r="AH79" s="74" t="s">
        <v>552</v>
      </c>
      <c r="AI79" s="74" t="s">
        <v>467</v>
      </c>
      <c r="AJ79" s="74" t="s">
        <v>888</v>
      </c>
      <c r="AK79" s="78" t="s">
        <v>518</v>
      </c>
      <c r="AL79" s="78" t="s">
        <v>518</v>
      </c>
      <c r="AM79" s="74">
        <v>59323</v>
      </c>
      <c r="AN79" s="75">
        <v>45007</v>
      </c>
      <c r="AO79" s="76">
        <v>34410000</v>
      </c>
      <c r="AP79" s="73"/>
      <c r="AQ79" s="94"/>
      <c r="AR79" s="73"/>
      <c r="AS79" s="76">
        <v>34410000</v>
      </c>
      <c r="AT79" s="74" t="s">
        <v>478</v>
      </c>
      <c r="AU79" s="73" t="s">
        <v>518</v>
      </c>
      <c r="AV79" s="73" t="s">
        <v>518</v>
      </c>
      <c r="AW79" s="75">
        <v>45007</v>
      </c>
      <c r="AX79" s="75">
        <v>45291</v>
      </c>
      <c r="AY79" s="72">
        <f t="shared" si="8"/>
        <v>284</v>
      </c>
      <c r="AZ79" s="76" t="s">
        <v>889</v>
      </c>
      <c r="BA79" s="74">
        <v>88237021</v>
      </c>
      <c r="BB79" s="76"/>
      <c r="BC79" s="88"/>
      <c r="BD79" s="73"/>
      <c r="BE79" s="88"/>
      <c r="BF79" s="73"/>
      <c r="BG79" s="88"/>
      <c r="BH79" s="76"/>
      <c r="BI79" s="88"/>
      <c r="BJ79" s="79" t="e">
        <f>([2]!Tabla1[[#This Row],[VALOR TOTAL CONTRATO + VF]]+[2]!Tabla1[[#This Row],[ADICION 1 ]]+[2]!Tabla1[[#This Row],[ADICION 2]]-[2]!Tabla1[[#This Row],[LIBERACION]])</f>
        <v>#REF!</v>
      </c>
      <c r="BK79" s="88"/>
      <c r="BL79" s="88"/>
      <c r="BM79" s="88"/>
      <c r="BN79" s="88"/>
      <c r="BO79" s="73"/>
      <c r="BP79" s="88"/>
      <c r="BQ79" s="88"/>
      <c r="BR79" s="76"/>
      <c r="BS79" s="88"/>
      <c r="BT79" s="74">
        <f t="shared" si="7"/>
        <v>284</v>
      </c>
      <c r="BU79" s="88"/>
      <c r="BV79" s="95"/>
    </row>
    <row r="80" spans="1:74" ht="15" customHeight="1" x14ac:dyDescent="0.25">
      <c r="A80" s="70" t="s">
        <v>459</v>
      </c>
      <c r="B80" s="82" t="s">
        <v>460</v>
      </c>
      <c r="C80" s="72" t="s">
        <v>54</v>
      </c>
      <c r="D80" s="74">
        <v>238</v>
      </c>
      <c r="E80" s="74" t="s">
        <v>221</v>
      </c>
      <c r="F80" s="83" t="s">
        <v>580</v>
      </c>
      <c r="G80" s="74" t="s">
        <v>581</v>
      </c>
      <c r="H80" s="74" t="s">
        <v>127</v>
      </c>
      <c r="I80" s="75">
        <v>44973</v>
      </c>
      <c r="J80" s="74" t="s">
        <v>59</v>
      </c>
      <c r="K80" s="74" t="s">
        <v>60</v>
      </c>
      <c r="L80" s="74" t="s">
        <v>334</v>
      </c>
      <c r="M80" s="83" t="s">
        <v>335</v>
      </c>
      <c r="N80" s="74" t="s">
        <v>582</v>
      </c>
      <c r="O80" s="73" t="s">
        <v>579</v>
      </c>
      <c r="P80" s="79">
        <v>90000000</v>
      </c>
      <c r="Q80" s="79">
        <v>90000000</v>
      </c>
      <c r="R80" s="74">
        <v>19823</v>
      </c>
      <c r="S80" s="74" t="s">
        <v>89</v>
      </c>
      <c r="T80" s="74" t="s">
        <v>64</v>
      </c>
      <c r="U80" s="74" t="s">
        <v>65</v>
      </c>
      <c r="V80" s="74"/>
      <c r="W80" s="74" t="s">
        <v>583</v>
      </c>
      <c r="X80" s="74" t="s">
        <v>127</v>
      </c>
      <c r="Y80" s="19">
        <v>44977</v>
      </c>
      <c r="Z80" s="74" t="s">
        <v>60</v>
      </c>
      <c r="AA80" s="74"/>
      <c r="AB80" s="74" t="s">
        <v>68</v>
      </c>
      <c r="AC80" s="74" t="s">
        <v>69</v>
      </c>
      <c r="AD80" s="74" t="s">
        <v>584</v>
      </c>
      <c r="AE80" s="74">
        <v>51967613</v>
      </c>
      <c r="AF80" s="74" t="s">
        <v>141</v>
      </c>
      <c r="AG80" s="74" t="s">
        <v>551</v>
      </c>
      <c r="AH80" s="74" t="s">
        <v>552</v>
      </c>
      <c r="AI80" s="74" t="s">
        <v>467</v>
      </c>
      <c r="AJ80" s="74" t="s">
        <v>518</v>
      </c>
      <c r="AK80" s="74">
        <v>25348</v>
      </c>
      <c r="AL80" s="78" t="e">
        <f ca="1">+YEAR(TODAY())-YEAR([3]!Tabla1[[#This Row],[FECHA DE NACIMIENTO]])</f>
        <v>#REF!</v>
      </c>
      <c r="AM80" s="74">
        <v>40123</v>
      </c>
      <c r="AN80" s="84">
        <v>44977</v>
      </c>
      <c r="AO80" s="79">
        <v>90000000</v>
      </c>
      <c r="AP80" s="74"/>
      <c r="AQ80" s="74"/>
      <c r="AR80" s="74"/>
      <c r="AS80" s="92">
        <v>90000000</v>
      </c>
      <c r="AT80" s="74" t="s">
        <v>75</v>
      </c>
      <c r="AU80" s="84">
        <v>44977</v>
      </c>
      <c r="AV80" s="74" t="s">
        <v>74</v>
      </c>
      <c r="AW80" s="84">
        <v>44977</v>
      </c>
      <c r="AX80" s="84">
        <v>45280</v>
      </c>
      <c r="AY80" s="74">
        <f t="shared" si="8"/>
        <v>303</v>
      </c>
      <c r="AZ80" s="74" t="s">
        <v>124</v>
      </c>
      <c r="BA80" s="74">
        <v>1010181437</v>
      </c>
      <c r="BB80" s="79"/>
      <c r="BC80" s="84"/>
      <c r="BD80" s="74"/>
      <c r="BE80" s="74"/>
      <c r="BF80" s="74"/>
      <c r="BG80" s="84"/>
      <c r="BH80" s="74"/>
      <c r="BI80" s="84"/>
      <c r="BJ80" s="79" t="e">
        <f>([3]!Tabla1[[#This Row],[VALOR TOTAL CONTRATO + VF]]+[3]!Tabla1[[#This Row],[ADICION 1 ]]+[3]!Tabla1[[#This Row],[ADICION 2]]-[3]!Tabla1[[#This Row],[LIBERACION]])</f>
        <v>#REF!</v>
      </c>
      <c r="BK80" s="74"/>
      <c r="BL80" s="84"/>
      <c r="BM80" s="84"/>
      <c r="BN80" s="74"/>
      <c r="BO80" s="74"/>
      <c r="BP80" s="84"/>
      <c r="BQ80" s="74"/>
      <c r="BR80" s="79"/>
      <c r="BS80" s="84"/>
      <c r="BT80" s="74">
        <f t="shared" si="7"/>
        <v>303</v>
      </c>
      <c r="BU80" s="84"/>
      <c r="BV80" s="81"/>
    </row>
    <row r="81" spans="1:74" ht="15" customHeight="1" x14ac:dyDescent="0.25">
      <c r="A81" s="70" t="s">
        <v>459</v>
      </c>
      <c r="B81" s="82" t="s">
        <v>460</v>
      </c>
      <c r="C81" s="72" t="s">
        <v>54</v>
      </c>
      <c r="D81" s="74">
        <v>275</v>
      </c>
      <c r="E81" s="74" t="s">
        <v>221</v>
      </c>
      <c r="F81" s="83" t="s">
        <v>585</v>
      </c>
      <c r="G81" s="74" t="s">
        <v>586</v>
      </c>
      <c r="H81" s="74" t="s">
        <v>127</v>
      </c>
      <c r="I81" s="75">
        <v>44963</v>
      </c>
      <c r="J81" s="74" t="s">
        <v>59</v>
      </c>
      <c r="K81" s="74" t="s">
        <v>60</v>
      </c>
      <c r="L81" s="74" t="s">
        <v>86</v>
      </c>
      <c r="M81" s="83" t="s">
        <v>587</v>
      </c>
      <c r="N81" s="74" t="s">
        <v>588</v>
      </c>
      <c r="O81" s="73" t="s">
        <v>589</v>
      </c>
      <c r="P81" s="79">
        <v>38500000</v>
      </c>
      <c r="Q81" s="79">
        <v>38500000</v>
      </c>
      <c r="R81" s="74">
        <v>14623</v>
      </c>
      <c r="S81" s="74" t="s">
        <v>89</v>
      </c>
      <c r="T81" s="74" t="s">
        <v>64</v>
      </c>
      <c r="U81" s="74" t="s">
        <v>65</v>
      </c>
      <c r="V81" s="74"/>
      <c r="W81" s="74" t="s">
        <v>590</v>
      </c>
      <c r="X81" s="74" t="s">
        <v>127</v>
      </c>
      <c r="Y81" s="19">
        <v>44964</v>
      </c>
      <c r="Z81" s="74" t="s">
        <v>60</v>
      </c>
      <c r="AA81" s="74"/>
      <c r="AB81" s="74" t="s">
        <v>68</v>
      </c>
      <c r="AC81" s="74" t="s">
        <v>69</v>
      </c>
      <c r="AD81" s="74" t="s">
        <v>591</v>
      </c>
      <c r="AE81" s="74">
        <v>19262345</v>
      </c>
      <c r="AF81" s="74" t="s">
        <v>141</v>
      </c>
      <c r="AG81" s="74" t="s">
        <v>592</v>
      </c>
      <c r="AH81" s="74" t="s">
        <v>552</v>
      </c>
      <c r="AI81" s="74" t="s">
        <v>467</v>
      </c>
      <c r="AJ81" s="74" t="s">
        <v>518</v>
      </c>
      <c r="AK81" s="74">
        <v>20684</v>
      </c>
      <c r="AL81" s="78" t="e">
        <f ca="1">+YEAR(TODAY())-YEAR([3]!Tabla1[[#This Row],[FECHA DE NACIMIENTO]])</f>
        <v>#REF!</v>
      </c>
      <c r="AM81" s="74">
        <v>35023</v>
      </c>
      <c r="AN81" s="84">
        <v>44964</v>
      </c>
      <c r="AO81" s="79">
        <v>38500000</v>
      </c>
      <c r="AP81" s="74"/>
      <c r="AQ81" s="74"/>
      <c r="AR81" s="74"/>
      <c r="AS81" s="92">
        <v>38500000</v>
      </c>
      <c r="AT81" s="74" t="s">
        <v>75</v>
      </c>
      <c r="AU81" s="84">
        <v>44963</v>
      </c>
      <c r="AV81" s="74" t="s">
        <v>74</v>
      </c>
      <c r="AW81" s="84">
        <v>44964</v>
      </c>
      <c r="AX81" s="84">
        <v>45291</v>
      </c>
      <c r="AY81" s="74">
        <f t="shared" si="8"/>
        <v>327</v>
      </c>
      <c r="AZ81" s="74" t="s">
        <v>92</v>
      </c>
      <c r="BA81" s="74">
        <v>19498970</v>
      </c>
      <c r="BB81" s="79"/>
      <c r="BC81" s="84"/>
      <c r="BD81" s="74"/>
      <c r="BE81" s="74"/>
      <c r="BF81" s="74"/>
      <c r="BG81" s="84"/>
      <c r="BH81" s="74"/>
      <c r="BI81" s="84"/>
      <c r="BJ81" s="79" t="e">
        <f>([3]!Tabla1[[#This Row],[VALOR TOTAL CONTRATO + VF]]+[3]!Tabla1[[#This Row],[ADICION 1 ]]+[3]!Tabla1[[#This Row],[ADICION 2]]-[3]!Tabla1[[#This Row],[LIBERACION]])</f>
        <v>#REF!</v>
      </c>
      <c r="BK81" s="74"/>
      <c r="BL81" s="84"/>
      <c r="BM81" s="84"/>
      <c r="BN81" s="74"/>
      <c r="BO81" s="74"/>
      <c r="BP81" s="84"/>
      <c r="BQ81" s="74"/>
      <c r="BR81" s="79"/>
      <c r="BS81" s="84"/>
      <c r="BT81" s="74">
        <f t="shared" si="7"/>
        <v>327</v>
      </c>
      <c r="BU81" s="84"/>
      <c r="BV81" s="81"/>
    </row>
    <row r="82" spans="1:74" ht="15" customHeight="1" x14ac:dyDescent="0.25">
      <c r="A82" s="32" t="s">
        <v>459</v>
      </c>
      <c r="B82" s="4" t="s">
        <v>460</v>
      </c>
      <c r="C82" s="18" t="s">
        <v>54</v>
      </c>
      <c r="D82" s="3">
        <v>277</v>
      </c>
      <c r="E82" s="3" t="s">
        <v>345</v>
      </c>
      <c r="F82" s="27" t="s">
        <v>593</v>
      </c>
      <c r="G82" s="3" t="s">
        <v>594</v>
      </c>
      <c r="H82" s="3" t="s">
        <v>127</v>
      </c>
      <c r="I82" s="28">
        <v>44978</v>
      </c>
      <c r="J82" s="3" t="s">
        <v>1117</v>
      </c>
      <c r="K82" s="3" t="s">
        <v>731</v>
      </c>
      <c r="L82" s="3" t="s">
        <v>61</v>
      </c>
      <c r="M82" s="27" t="s">
        <v>595</v>
      </c>
      <c r="N82" s="3" t="s">
        <v>596</v>
      </c>
      <c r="O82" s="1" t="s">
        <v>597</v>
      </c>
      <c r="P82" s="20">
        <v>125000000</v>
      </c>
      <c r="Q82" s="20">
        <v>120963500</v>
      </c>
      <c r="R82" s="3">
        <v>14823</v>
      </c>
      <c r="S82" s="3" t="s">
        <v>598</v>
      </c>
      <c r="T82" s="3" t="s">
        <v>517</v>
      </c>
      <c r="U82" s="3" t="s">
        <v>518</v>
      </c>
      <c r="V82" s="3"/>
      <c r="W82" s="3"/>
      <c r="X82" s="3"/>
      <c r="Y82" s="19"/>
      <c r="Z82" s="3"/>
      <c r="AA82" s="3"/>
      <c r="AB82" s="3"/>
      <c r="AC82" s="3"/>
      <c r="AD82" s="3"/>
      <c r="AE82" s="3"/>
      <c r="AF82" s="3"/>
      <c r="AG82" s="3"/>
      <c r="AH82" s="3"/>
      <c r="AI82" s="3"/>
      <c r="AJ82" s="3"/>
      <c r="AK82" s="3"/>
      <c r="AL82" s="22" t="e">
        <f ca="1">+YEAR(TODAY())-YEAR([3]!Tabla1[[#This Row],[FECHA DE NACIMIENTO]])</f>
        <v>#REF!</v>
      </c>
      <c r="AM82" s="3"/>
      <c r="AN82" s="21"/>
      <c r="AO82" s="20"/>
      <c r="AP82" s="3"/>
      <c r="AQ82" s="3"/>
      <c r="AR82" s="3"/>
      <c r="AS82" s="101"/>
      <c r="AT82" s="3"/>
      <c r="AU82" s="21"/>
      <c r="AV82" s="3"/>
      <c r="AW82" s="21"/>
      <c r="AX82" s="21"/>
      <c r="AY82" s="3">
        <f t="shared" si="8"/>
        <v>0</v>
      </c>
      <c r="AZ82" s="3"/>
      <c r="BA82" s="3"/>
      <c r="BB82" s="20"/>
      <c r="BC82" s="21"/>
      <c r="BD82" s="3"/>
      <c r="BE82" s="3"/>
      <c r="BF82" s="3"/>
      <c r="BG82" s="21"/>
      <c r="BH82" s="3"/>
      <c r="BI82" s="21"/>
      <c r="BJ82" s="20" t="e">
        <f>([3]!Tabla1[[#This Row],[VALOR TOTAL CONTRATO + VF]]+[3]!Tabla1[[#This Row],[ADICION 1 ]]+[3]!Tabla1[[#This Row],[ADICION 2]]-[3]!Tabla1[[#This Row],[LIBERACION]])</f>
        <v>#REF!</v>
      </c>
      <c r="BK82" s="3"/>
      <c r="BL82" s="21"/>
      <c r="BM82" s="21"/>
      <c r="BN82" s="3"/>
      <c r="BO82" s="3"/>
      <c r="BP82" s="21"/>
      <c r="BQ82" s="3"/>
      <c r="BR82" s="20"/>
      <c r="BS82" s="21"/>
      <c r="BT82" s="3">
        <f t="shared" si="7"/>
        <v>0</v>
      </c>
      <c r="BU82" s="21"/>
      <c r="BV82" s="24"/>
    </row>
    <row r="83" spans="1:74" ht="15" customHeight="1" x14ac:dyDescent="0.25">
      <c r="A83" s="70" t="s">
        <v>459</v>
      </c>
      <c r="B83" s="71" t="s">
        <v>460</v>
      </c>
      <c r="C83" s="72" t="s">
        <v>54</v>
      </c>
      <c r="D83" s="73">
        <v>281</v>
      </c>
      <c r="E83" s="74" t="s">
        <v>221</v>
      </c>
      <c r="F83" s="73" t="s">
        <v>599</v>
      </c>
      <c r="G83" s="88" t="s">
        <v>600</v>
      </c>
      <c r="H83" s="74" t="s">
        <v>127</v>
      </c>
      <c r="I83" s="75">
        <v>44985</v>
      </c>
      <c r="J83" s="73" t="s">
        <v>59</v>
      </c>
      <c r="K83" s="73" t="s">
        <v>330</v>
      </c>
      <c r="L83" s="73" t="s">
        <v>313</v>
      </c>
      <c r="M83" s="74" t="s">
        <v>331</v>
      </c>
      <c r="N83" s="74">
        <v>73152100</v>
      </c>
      <c r="O83" s="74" t="s">
        <v>601</v>
      </c>
      <c r="P83" s="76">
        <v>16275000</v>
      </c>
      <c r="Q83" s="76">
        <v>16275000</v>
      </c>
      <c r="R83" s="73">
        <v>13023</v>
      </c>
      <c r="S83" s="74" t="s">
        <v>89</v>
      </c>
      <c r="T83" s="74" t="s">
        <v>64</v>
      </c>
      <c r="U83" s="74" t="s">
        <v>65</v>
      </c>
      <c r="V83" s="74"/>
      <c r="W83" s="88" t="s">
        <v>874</v>
      </c>
      <c r="X83" s="74" t="s">
        <v>772</v>
      </c>
      <c r="Y83" s="19">
        <v>45007</v>
      </c>
      <c r="Z83" s="74" t="s">
        <v>60</v>
      </c>
      <c r="AA83" s="73"/>
      <c r="AB83" s="73" t="s">
        <v>875</v>
      </c>
      <c r="AC83" s="74" t="s">
        <v>69</v>
      </c>
      <c r="AD83" s="73" t="s">
        <v>876</v>
      </c>
      <c r="AE83" s="73">
        <v>900426006</v>
      </c>
      <c r="AF83" s="73">
        <v>8</v>
      </c>
      <c r="AG83" s="73" t="s">
        <v>518</v>
      </c>
      <c r="AH83" s="74" t="s">
        <v>552</v>
      </c>
      <c r="AI83" s="74" t="s">
        <v>467</v>
      </c>
      <c r="AJ83" s="80" t="s">
        <v>877</v>
      </c>
      <c r="AK83" s="78" t="s">
        <v>518</v>
      </c>
      <c r="AL83" s="78" t="s">
        <v>518</v>
      </c>
      <c r="AM83" s="74">
        <v>59423</v>
      </c>
      <c r="AN83" s="88">
        <v>45008</v>
      </c>
      <c r="AO83" s="76">
        <v>16275000</v>
      </c>
      <c r="AP83" s="73"/>
      <c r="AQ83" s="94"/>
      <c r="AR83" s="73"/>
      <c r="AS83" s="76">
        <v>16275000</v>
      </c>
      <c r="AT83" s="74" t="s">
        <v>75</v>
      </c>
      <c r="AU83" s="75">
        <v>45008</v>
      </c>
      <c r="AV83" s="74" t="s">
        <v>878</v>
      </c>
      <c r="AW83" s="75">
        <v>45008</v>
      </c>
      <c r="AX83" s="75">
        <v>45291</v>
      </c>
      <c r="AY83" s="72">
        <f t="shared" si="8"/>
        <v>283</v>
      </c>
      <c r="AZ83" s="76" t="s">
        <v>879</v>
      </c>
      <c r="BA83" s="74">
        <v>75035031</v>
      </c>
      <c r="BB83" s="76"/>
      <c r="BC83" s="88"/>
      <c r="BD83" s="73"/>
      <c r="BE83" s="88"/>
      <c r="BF83" s="73"/>
      <c r="BG83" s="88"/>
      <c r="BH83" s="76"/>
      <c r="BI83" s="88"/>
      <c r="BJ83" s="79" t="e">
        <f>([2]!Tabla1[[#This Row],[VALOR TOTAL CONTRATO + VF]]+[2]!Tabla1[[#This Row],[ADICION 1 ]]+[2]!Tabla1[[#This Row],[ADICION 2]]-[2]!Tabla1[[#This Row],[LIBERACION]])</f>
        <v>#REF!</v>
      </c>
      <c r="BK83" s="88"/>
      <c r="BL83" s="88"/>
      <c r="BM83" s="88"/>
      <c r="BN83" s="88"/>
      <c r="BO83" s="73"/>
      <c r="BP83" s="88"/>
      <c r="BQ83" s="88"/>
      <c r="BR83" s="76"/>
      <c r="BS83" s="88"/>
      <c r="BT83" s="74">
        <f t="shared" si="7"/>
        <v>283</v>
      </c>
      <c r="BU83" s="88"/>
      <c r="BV83" s="95"/>
    </row>
    <row r="84" spans="1:74" ht="15" customHeight="1" x14ac:dyDescent="0.25">
      <c r="A84" s="32" t="s">
        <v>459</v>
      </c>
      <c r="B84" s="4" t="s">
        <v>460</v>
      </c>
      <c r="C84" s="18" t="s">
        <v>54</v>
      </c>
      <c r="D84" s="3">
        <v>254</v>
      </c>
      <c r="E84" s="3" t="s">
        <v>768</v>
      </c>
      <c r="F84" s="3" t="s">
        <v>609</v>
      </c>
      <c r="G84" s="3" t="s">
        <v>610</v>
      </c>
      <c r="H84" s="3" t="s">
        <v>127</v>
      </c>
      <c r="I84" s="19">
        <v>44970</v>
      </c>
      <c r="J84" s="3" t="s">
        <v>59</v>
      </c>
      <c r="K84" s="3" t="s">
        <v>60</v>
      </c>
      <c r="L84" s="3" t="s">
        <v>611</v>
      </c>
      <c r="M84" s="3" t="s">
        <v>612</v>
      </c>
      <c r="N84" s="3" t="s">
        <v>613</v>
      </c>
      <c r="O84" s="3" t="s">
        <v>614</v>
      </c>
      <c r="P84" s="20">
        <v>75000000</v>
      </c>
      <c r="Q84" s="20">
        <v>75000000</v>
      </c>
      <c r="R84" s="3">
        <v>21623</v>
      </c>
      <c r="S84" s="3" t="s">
        <v>63</v>
      </c>
      <c r="T84" s="3" t="s">
        <v>64</v>
      </c>
      <c r="U84" s="3" t="s">
        <v>65</v>
      </c>
      <c r="V84" s="3"/>
      <c r="W84" s="3" t="s">
        <v>615</v>
      </c>
      <c r="X84" s="3" t="s">
        <v>127</v>
      </c>
      <c r="Y84" s="19">
        <v>44987</v>
      </c>
      <c r="Z84" s="3" t="s">
        <v>616</v>
      </c>
      <c r="AA84" s="3"/>
      <c r="AB84" s="3" t="s">
        <v>68</v>
      </c>
      <c r="AC84" s="3" t="s">
        <v>69</v>
      </c>
      <c r="AD84" s="3" t="s">
        <v>617</v>
      </c>
      <c r="AE84" s="3" t="s">
        <v>618</v>
      </c>
      <c r="AF84" s="3"/>
      <c r="AG84" s="3" t="s">
        <v>518</v>
      </c>
      <c r="AH84" s="3" t="s">
        <v>552</v>
      </c>
      <c r="AI84" s="3"/>
      <c r="AJ84" s="3"/>
      <c r="AK84" s="3"/>
      <c r="AL84" s="22" t="e">
        <f ca="1">+YEAR(TODAY())-YEAR([1]!Tabla1[[#This Row],[FECHA DE NACIMIENTO]])</f>
        <v>#REF!</v>
      </c>
      <c r="AM84" s="3">
        <v>44523</v>
      </c>
      <c r="AN84" s="19">
        <v>44987</v>
      </c>
      <c r="AO84" s="20">
        <v>75000000</v>
      </c>
      <c r="AP84" s="3"/>
      <c r="AQ84" s="3"/>
      <c r="AR84" s="3"/>
      <c r="AS84" s="23">
        <f t="shared" ref="AS84:AS87" si="9">SUM(AO84+AP84+AQ84+AR84)</f>
        <v>75000000</v>
      </c>
      <c r="AT84" s="3" t="s">
        <v>552</v>
      </c>
      <c r="AU84" s="19" t="s">
        <v>518</v>
      </c>
      <c r="AV84" s="24" t="s">
        <v>518</v>
      </c>
      <c r="AW84" s="19">
        <v>44987</v>
      </c>
      <c r="AX84" s="19">
        <v>45291</v>
      </c>
      <c r="AY84" s="18">
        <f t="shared" si="8"/>
        <v>304</v>
      </c>
      <c r="AZ84" s="3" t="s">
        <v>619</v>
      </c>
      <c r="BA84" s="3">
        <v>51832657</v>
      </c>
      <c r="BB84" s="20"/>
      <c r="BC84" s="21"/>
      <c r="BD84" s="3"/>
      <c r="BE84" s="3"/>
      <c r="BF84" s="3"/>
      <c r="BG84" s="21"/>
      <c r="BH84" s="3"/>
      <c r="BI84" s="21"/>
      <c r="BJ84" s="20" t="e">
        <f>([1]!Tabla1[[#This Row],[VALOR TOTAL CONTRATO + VF]]+[1]!Tabla1[[#This Row],[ADICION 1 ]]+[1]!Tabla1[[#This Row],[ADICION 2]]-[1]!Tabla1[[#This Row],[LIBERACION]])</f>
        <v>#REF!</v>
      </c>
      <c r="BK84" s="3"/>
      <c r="BL84" s="21"/>
      <c r="BM84" s="21"/>
      <c r="BN84" s="3"/>
      <c r="BO84" s="3"/>
      <c r="BP84" s="21"/>
      <c r="BQ84" s="3"/>
      <c r="BR84" s="20"/>
      <c r="BS84" s="21"/>
      <c r="BT84" s="3">
        <f t="shared" si="7"/>
        <v>304</v>
      </c>
      <c r="BU84" s="21"/>
      <c r="BV84" s="24"/>
    </row>
    <row r="85" spans="1:74" ht="15" customHeight="1" x14ac:dyDescent="0.25">
      <c r="A85" s="32" t="s">
        <v>459</v>
      </c>
      <c r="B85" s="4" t="s">
        <v>460</v>
      </c>
      <c r="C85" s="18" t="s">
        <v>54</v>
      </c>
      <c r="D85" s="3">
        <v>5</v>
      </c>
      <c r="E85" s="3" t="s">
        <v>768</v>
      </c>
      <c r="F85" s="3" t="s">
        <v>620</v>
      </c>
      <c r="G85" s="3" t="s">
        <v>621</v>
      </c>
      <c r="H85" s="3" t="s">
        <v>127</v>
      </c>
      <c r="I85" s="19">
        <v>44967</v>
      </c>
      <c r="J85" s="3" t="s">
        <v>59</v>
      </c>
      <c r="K85" s="3" t="s">
        <v>60</v>
      </c>
      <c r="L85" s="3" t="s">
        <v>622</v>
      </c>
      <c r="M85" s="3" t="s">
        <v>623</v>
      </c>
      <c r="N85" s="3">
        <v>80111607</v>
      </c>
      <c r="O85" s="3" t="s">
        <v>624</v>
      </c>
      <c r="P85" s="20">
        <v>52750000</v>
      </c>
      <c r="Q85" s="20">
        <v>52750000</v>
      </c>
      <c r="R85" s="3">
        <v>21023</v>
      </c>
      <c r="S85" s="3" t="s">
        <v>63</v>
      </c>
      <c r="T85" s="3" t="s">
        <v>64</v>
      </c>
      <c r="U85" s="3" t="s">
        <v>65</v>
      </c>
      <c r="V85" s="3"/>
      <c r="W85" s="3" t="s">
        <v>625</v>
      </c>
      <c r="X85" s="3" t="s">
        <v>745</v>
      </c>
      <c r="Y85" s="19">
        <v>44970</v>
      </c>
      <c r="Z85" s="3" t="s">
        <v>67</v>
      </c>
      <c r="AA85" s="3"/>
      <c r="AB85" s="3" t="s">
        <v>68</v>
      </c>
      <c r="AC85" s="3" t="s">
        <v>69</v>
      </c>
      <c r="AD85" s="3" t="s">
        <v>626</v>
      </c>
      <c r="AE85" s="3">
        <v>1084258429</v>
      </c>
      <c r="AF85" s="3"/>
      <c r="AG85" s="3" t="s">
        <v>627</v>
      </c>
      <c r="AH85" s="3" t="s">
        <v>552</v>
      </c>
      <c r="AI85" s="3"/>
      <c r="AJ85" s="3"/>
      <c r="AK85" s="3">
        <v>34725</v>
      </c>
      <c r="AL85" s="22" t="e">
        <f ca="1">+YEAR(TODAY())-YEAR([1]!Tabla1[[#This Row],[FECHA DE NACIMIENTO]])</f>
        <v>#REF!</v>
      </c>
      <c r="AM85" s="3">
        <v>37223</v>
      </c>
      <c r="AN85" s="19">
        <v>44971</v>
      </c>
      <c r="AO85" s="20">
        <v>52500000</v>
      </c>
      <c r="AP85" s="3"/>
      <c r="AQ85" s="3"/>
      <c r="AR85" s="3"/>
      <c r="AS85" s="23">
        <f t="shared" si="9"/>
        <v>52500000</v>
      </c>
      <c r="AT85" s="3" t="s">
        <v>297</v>
      </c>
      <c r="AU85" s="19">
        <v>44971</v>
      </c>
      <c r="AV85" s="24" t="s">
        <v>74</v>
      </c>
      <c r="AW85" s="19">
        <v>44972</v>
      </c>
      <c r="AX85" s="19">
        <v>45291</v>
      </c>
      <c r="AY85" s="18">
        <f t="shared" si="8"/>
        <v>319</v>
      </c>
      <c r="AZ85" s="3" t="s">
        <v>628</v>
      </c>
      <c r="BA85" s="3">
        <v>55164919</v>
      </c>
      <c r="BB85" s="20"/>
      <c r="BC85" s="21"/>
      <c r="BD85" s="3"/>
      <c r="BE85" s="3"/>
      <c r="BF85" s="3"/>
      <c r="BG85" s="21"/>
      <c r="BH85" s="3"/>
      <c r="BI85" s="21"/>
      <c r="BJ85" s="20" t="e">
        <f>([1]!Tabla1[[#This Row],[VALOR TOTAL CONTRATO + VF]]+[1]!Tabla1[[#This Row],[ADICION 1 ]]+[1]!Tabla1[[#This Row],[ADICION 2]]-[1]!Tabla1[[#This Row],[LIBERACION]])</f>
        <v>#REF!</v>
      </c>
      <c r="BK85" s="3"/>
      <c r="BL85" s="21"/>
      <c r="BM85" s="21"/>
      <c r="BN85" s="3"/>
      <c r="BO85" s="3"/>
      <c r="BP85" s="21"/>
      <c r="BQ85" s="3"/>
      <c r="BR85" s="20"/>
      <c r="BS85" s="21"/>
      <c r="BT85" s="3">
        <f t="shared" si="7"/>
        <v>319</v>
      </c>
      <c r="BU85" s="21"/>
      <c r="BV85" s="24"/>
    </row>
    <row r="86" spans="1:74" ht="15" customHeight="1" x14ac:dyDescent="0.25">
      <c r="A86" s="32" t="s">
        <v>459</v>
      </c>
      <c r="B86" s="4" t="s">
        <v>460</v>
      </c>
      <c r="C86" s="18" t="s">
        <v>54</v>
      </c>
      <c r="D86" s="3">
        <v>10</v>
      </c>
      <c r="E86" s="3" t="s">
        <v>768</v>
      </c>
      <c r="F86" s="3" t="s">
        <v>629</v>
      </c>
      <c r="G86" s="3" t="s">
        <v>630</v>
      </c>
      <c r="H86" s="3" t="s">
        <v>127</v>
      </c>
      <c r="I86" s="19">
        <v>44981</v>
      </c>
      <c r="J86" s="3" t="s">
        <v>59</v>
      </c>
      <c r="K86" s="3" t="s">
        <v>60</v>
      </c>
      <c r="L86" s="3" t="s">
        <v>150</v>
      </c>
      <c r="M86" s="3" t="s">
        <v>631</v>
      </c>
      <c r="N86" s="3">
        <v>80161500</v>
      </c>
      <c r="O86" s="3" t="s">
        <v>632</v>
      </c>
      <c r="P86" s="20">
        <v>36750000</v>
      </c>
      <c r="Q86" s="20">
        <v>36750000</v>
      </c>
      <c r="R86" s="3">
        <v>22223</v>
      </c>
      <c r="S86" s="3" t="s">
        <v>349</v>
      </c>
      <c r="T86" s="3" t="s">
        <v>64</v>
      </c>
      <c r="U86" s="3" t="s">
        <v>65</v>
      </c>
      <c r="V86" s="3"/>
      <c r="W86" s="3" t="s">
        <v>615</v>
      </c>
      <c r="X86" s="3" t="s">
        <v>633</v>
      </c>
      <c r="Y86" s="19">
        <v>44987</v>
      </c>
      <c r="Z86" s="3" t="s">
        <v>67</v>
      </c>
      <c r="AA86" s="3"/>
      <c r="AB86" s="3" t="s">
        <v>68</v>
      </c>
      <c r="AC86" s="3" t="s">
        <v>69</v>
      </c>
      <c r="AD86" s="3" t="s">
        <v>634</v>
      </c>
      <c r="AE86" s="3">
        <v>1020831517</v>
      </c>
      <c r="AF86" s="3"/>
      <c r="AG86" s="3" t="s">
        <v>635</v>
      </c>
      <c r="AH86" s="3" t="s">
        <v>552</v>
      </c>
      <c r="AI86" s="3"/>
      <c r="AJ86" s="3"/>
      <c r="AK86" s="3">
        <v>35883</v>
      </c>
      <c r="AL86" s="22">
        <f ca="1">+YEAR(TODAY())-YEAR(AK86)</f>
        <v>25</v>
      </c>
      <c r="AM86" s="3">
        <v>43223</v>
      </c>
      <c r="AN86" s="19">
        <v>44985</v>
      </c>
      <c r="AO86" s="20">
        <v>36750000</v>
      </c>
      <c r="AP86" s="3"/>
      <c r="AQ86" s="3"/>
      <c r="AR86" s="3"/>
      <c r="AS86" s="23">
        <f t="shared" si="9"/>
        <v>36750000</v>
      </c>
      <c r="AT86" s="3" t="s">
        <v>297</v>
      </c>
      <c r="AU86" s="19">
        <v>44984</v>
      </c>
      <c r="AV86" s="24" t="s">
        <v>74</v>
      </c>
      <c r="AW86" s="19">
        <v>44985</v>
      </c>
      <c r="AX86" s="19">
        <v>45291</v>
      </c>
      <c r="AY86" s="18">
        <f t="shared" si="8"/>
        <v>306</v>
      </c>
      <c r="AZ86" s="3" t="s">
        <v>156</v>
      </c>
      <c r="BA86" s="3">
        <v>79276876</v>
      </c>
      <c r="BB86" s="20"/>
      <c r="BC86" s="21"/>
      <c r="BD86" s="3"/>
      <c r="BE86" s="3"/>
      <c r="BF86" s="3"/>
      <c r="BG86" s="21"/>
      <c r="BH86" s="3"/>
      <c r="BI86" s="21"/>
      <c r="BJ86" s="20">
        <v>36750000</v>
      </c>
      <c r="BK86" s="3"/>
      <c r="BL86" s="21"/>
      <c r="BM86" s="21"/>
      <c r="BN86" s="3"/>
      <c r="BO86" s="3"/>
      <c r="BP86" s="21"/>
      <c r="BQ86" s="3"/>
      <c r="BR86" s="20"/>
      <c r="BS86" s="21"/>
      <c r="BT86" s="3">
        <f t="shared" si="7"/>
        <v>306</v>
      </c>
      <c r="BU86" s="21"/>
      <c r="BV86" s="24"/>
    </row>
    <row r="87" spans="1:74" ht="15" customHeight="1" x14ac:dyDescent="0.25">
      <c r="A87" s="32" t="s">
        <v>459</v>
      </c>
      <c r="B87" s="4" t="s">
        <v>460</v>
      </c>
      <c r="C87" s="18" t="s">
        <v>54</v>
      </c>
      <c r="D87" s="3">
        <v>154</v>
      </c>
      <c r="E87" s="3" t="s">
        <v>768</v>
      </c>
      <c r="F87" s="3" t="s">
        <v>636</v>
      </c>
      <c r="G87" s="3" t="s">
        <v>637</v>
      </c>
      <c r="H87" s="3" t="s">
        <v>127</v>
      </c>
      <c r="I87" s="19">
        <v>44981</v>
      </c>
      <c r="J87" s="3" t="s">
        <v>59</v>
      </c>
      <c r="K87" s="3" t="s">
        <v>60</v>
      </c>
      <c r="L87" s="3" t="s">
        <v>769</v>
      </c>
      <c r="M87" s="3" t="s">
        <v>638</v>
      </c>
      <c r="N87" s="3">
        <v>80131502</v>
      </c>
      <c r="O87" s="3" t="s">
        <v>639</v>
      </c>
      <c r="P87" s="20">
        <v>88000000</v>
      </c>
      <c r="Q87" s="20">
        <v>88000000</v>
      </c>
      <c r="R87" s="3">
        <v>25423</v>
      </c>
      <c r="S87" s="3" t="s">
        <v>131</v>
      </c>
      <c r="T87" s="3" t="s">
        <v>64</v>
      </c>
      <c r="U87" s="3" t="s">
        <v>65</v>
      </c>
      <c r="V87" s="3"/>
      <c r="W87" s="3" t="s">
        <v>640</v>
      </c>
      <c r="X87" s="3" t="s">
        <v>633</v>
      </c>
      <c r="Y87" s="19">
        <v>44987</v>
      </c>
      <c r="Z87" s="3" t="s">
        <v>128</v>
      </c>
      <c r="AA87" s="3"/>
      <c r="AB87" s="3" t="s">
        <v>68</v>
      </c>
      <c r="AC87" s="3" t="s">
        <v>69</v>
      </c>
      <c r="AD87" s="3" t="s">
        <v>641</v>
      </c>
      <c r="AE87" s="3">
        <v>890505046</v>
      </c>
      <c r="AF87" s="3"/>
      <c r="AG87" s="3" t="s">
        <v>518</v>
      </c>
      <c r="AH87" s="3" t="s">
        <v>552</v>
      </c>
      <c r="AI87" s="3"/>
      <c r="AJ87" s="3"/>
      <c r="AK87" s="3"/>
      <c r="AL87" s="22">
        <f ca="1">+YEAR(TODAY())-YEAR(AK87)</f>
        <v>123</v>
      </c>
      <c r="AM87" s="3" t="s">
        <v>642</v>
      </c>
      <c r="AN87" s="19">
        <v>44986</v>
      </c>
      <c r="AO87" s="20">
        <v>88000000</v>
      </c>
      <c r="AP87" s="3"/>
      <c r="AQ87" s="3"/>
      <c r="AR87" s="3"/>
      <c r="AS87" s="23">
        <f t="shared" si="9"/>
        <v>88000000</v>
      </c>
      <c r="AT87" s="3" t="s">
        <v>552</v>
      </c>
      <c r="AU87" s="19" t="s">
        <v>518</v>
      </c>
      <c r="AV87" s="24" t="s">
        <v>518</v>
      </c>
      <c r="AW87" s="19">
        <v>44985</v>
      </c>
      <c r="AX87" s="19">
        <v>45291</v>
      </c>
      <c r="AY87" s="18">
        <f t="shared" si="8"/>
        <v>306</v>
      </c>
      <c r="AZ87" s="3" t="s">
        <v>643</v>
      </c>
      <c r="BA87" s="3">
        <v>88264550</v>
      </c>
      <c r="BB87" s="20"/>
      <c r="BC87" s="21"/>
      <c r="BD87" s="3"/>
      <c r="BE87" s="3"/>
      <c r="BF87" s="3"/>
      <c r="BG87" s="21"/>
      <c r="BH87" s="3"/>
      <c r="BI87" s="21"/>
      <c r="BJ87" s="20">
        <v>88000000</v>
      </c>
      <c r="BK87" s="3"/>
      <c r="BL87" s="21"/>
      <c r="BM87" s="21"/>
      <c r="BN87" s="3"/>
      <c r="BO87" s="3"/>
      <c r="BP87" s="21"/>
      <c r="BQ87" s="3"/>
      <c r="BR87" s="20"/>
      <c r="BS87" s="21"/>
      <c r="BT87" s="3">
        <f t="shared" si="7"/>
        <v>306</v>
      </c>
      <c r="BU87" s="21"/>
      <c r="BV87" s="24"/>
    </row>
    <row r="88" spans="1:74" ht="15" customHeight="1" x14ac:dyDescent="0.25">
      <c r="A88" s="32" t="s">
        <v>459</v>
      </c>
      <c r="B88" s="4" t="s">
        <v>460</v>
      </c>
      <c r="C88" s="18" t="s">
        <v>54</v>
      </c>
      <c r="D88" s="3">
        <v>280</v>
      </c>
      <c r="E88" s="3" t="s">
        <v>409</v>
      </c>
      <c r="F88" s="27" t="s">
        <v>644</v>
      </c>
      <c r="G88" s="3" t="s">
        <v>645</v>
      </c>
      <c r="H88" s="3" t="s">
        <v>127</v>
      </c>
      <c r="I88" s="28">
        <v>44984</v>
      </c>
      <c r="J88" s="3" t="s">
        <v>535</v>
      </c>
      <c r="K88" s="3" t="s">
        <v>60</v>
      </c>
      <c r="L88" s="3" t="s">
        <v>61</v>
      </c>
      <c r="M88" s="27" t="s">
        <v>646</v>
      </c>
      <c r="N88" s="3" t="s">
        <v>647</v>
      </c>
      <c r="O88" s="1" t="s">
        <v>648</v>
      </c>
      <c r="P88" s="20">
        <v>52000000</v>
      </c>
      <c r="Q88" s="20">
        <v>52000000</v>
      </c>
      <c r="R88" s="3">
        <v>24523</v>
      </c>
      <c r="S88" s="3" t="s">
        <v>649</v>
      </c>
      <c r="T88" s="3" t="s">
        <v>133</v>
      </c>
      <c r="U88" s="3"/>
      <c r="V88" s="3"/>
      <c r="W88" s="3"/>
      <c r="X88" s="3"/>
      <c r="Y88" s="19"/>
      <c r="Z88" s="3"/>
      <c r="AA88" s="3"/>
      <c r="AB88" s="3" t="s">
        <v>68</v>
      </c>
      <c r="AC88" s="3" t="s">
        <v>69</v>
      </c>
      <c r="AD88" s="3"/>
      <c r="AE88" s="3"/>
      <c r="AF88" s="3"/>
      <c r="AG88" s="3"/>
      <c r="AH88" s="3"/>
      <c r="AI88" s="3"/>
      <c r="AJ88" s="3"/>
      <c r="AK88" s="3"/>
      <c r="AL88" s="22"/>
      <c r="AM88" s="3"/>
      <c r="AN88" s="21"/>
      <c r="AO88" s="20"/>
      <c r="AP88" s="3"/>
      <c r="AQ88" s="3"/>
      <c r="AR88" s="3"/>
      <c r="AS88" s="101">
        <v>0</v>
      </c>
      <c r="AT88" s="3"/>
      <c r="AU88" s="21"/>
      <c r="AV88" s="3"/>
      <c r="AW88" s="21"/>
      <c r="AX88" s="21"/>
      <c r="AY88" s="3"/>
      <c r="AZ88" s="3"/>
      <c r="BA88" s="3"/>
      <c r="BB88" s="20"/>
      <c r="BC88" s="21"/>
      <c r="BD88" s="3"/>
      <c r="BE88" s="3"/>
      <c r="BF88" s="3"/>
      <c r="BG88" s="21"/>
      <c r="BH88" s="3"/>
      <c r="BI88" s="21"/>
      <c r="BJ88" s="20" t="e">
        <v>#VALUE!</v>
      </c>
      <c r="BK88" s="3"/>
      <c r="BL88" s="21"/>
      <c r="BM88" s="21"/>
      <c r="BN88" s="3"/>
      <c r="BO88" s="3"/>
      <c r="BP88" s="21"/>
      <c r="BQ88" s="3"/>
      <c r="BR88" s="20"/>
      <c r="BS88" s="21"/>
      <c r="BT88" s="3">
        <v>0</v>
      </c>
      <c r="BU88" s="21"/>
      <c r="BV88" s="24"/>
    </row>
    <row r="89" spans="1:74" ht="15" customHeight="1" x14ac:dyDescent="0.25">
      <c r="A89" s="32" t="s">
        <v>459</v>
      </c>
      <c r="B89" s="4" t="s">
        <v>650</v>
      </c>
      <c r="C89" s="18" t="s">
        <v>481</v>
      </c>
      <c r="D89" s="3">
        <v>223</v>
      </c>
      <c r="E89" s="3" t="s">
        <v>344</v>
      </c>
      <c r="F89" s="27" t="s">
        <v>651</v>
      </c>
      <c r="G89" s="3">
        <v>176316</v>
      </c>
      <c r="H89" s="3" t="s">
        <v>127</v>
      </c>
      <c r="I89" s="28">
        <v>44970</v>
      </c>
      <c r="J89" s="3" t="s">
        <v>1119</v>
      </c>
      <c r="K89" s="3" t="s">
        <v>1118</v>
      </c>
      <c r="L89" s="3" t="s">
        <v>653</v>
      </c>
      <c r="M89" s="27" t="s">
        <v>654</v>
      </c>
      <c r="N89" s="3" t="s">
        <v>655</v>
      </c>
      <c r="O89" s="1" t="s">
        <v>656</v>
      </c>
      <c r="P89" s="20">
        <v>44000000</v>
      </c>
      <c r="Q89" s="20">
        <v>44000000</v>
      </c>
      <c r="R89" s="3">
        <v>22423</v>
      </c>
      <c r="S89" s="3" t="s">
        <v>657</v>
      </c>
      <c r="T89" s="3" t="s">
        <v>64</v>
      </c>
      <c r="U89" s="3" t="s">
        <v>65</v>
      </c>
      <c r="V89" s="3"/>
      <c r="W89" s="3" t="s">
        <v>658</v>
      </c>
      <c r="X89" s="3" t="s">
        <v>127</v>
      </c>
      <c r="Y89" s="19">
        <v>44979</v>
      </c>
      <c r="Z89" s="3" t="s">
        <v>659</v>
      </c>
      <c r="AA89" s="3"/>
      <c r="AB89" s="3" t="s">
        <v>68</v>
      </c>
      <c r="AC89" s="3" t="s">
        <v>69</v>
      </c>
      <c r="AD89" s="3" t="s">
        <v>660</v>
      </c>
      <c r="AE89" s="3">
        <v>900155107</v>
      </c>
      <c r="AF89" s="3"/>
      <c r="AG89" s="3"/>
      <c r="AH89" s="3"/>
      <c r="AI89" s="3"/>
      <c r="AJ89" s="3"/>
      <c r="AK89" s="3"/>
      <c r="AL89" s="22">
        <v>123</v>
      </c>
      <c r="AM89" s="3">
        <v>41423</v>
      </c>
      <c r="AN89" s="21">
        <v>44980</v>
      </c>
      <c r="AO89" s="20">
        <v>43813500</v>
      </c>
      <c r="AP89" s="3"/>
      <c r="AQ89" s="3"/>
      <c r="AR89" s="3"/>
      <c r="AS89" s="101">
        <v>43813500</v>
      </c>
      <c r="AT89" s="3" t="s">
        <v>552</v>
      </c>
      <c r="AU89" s="21" t="s">
        <v>518</v>
      </c>
      <c r="AV89" s="3" t="s">
        <v>518</v>
      </c>
      <c r="AW89" s="21">
        <v>44979</v>
      </c>
      <c r="AX89" s="21">
        <v>45036</v>
      </c>
      <c r="AY89" s="3">
        <v>57</v>
      </c>
      <c r="AZ89" s="3" t="s">
        <v>661</v>
      </c>
      <c r="BA89" s="3">
        <v>52665963</v>
      </c>
      <c r="BB89" s="20"/>
      <c r="BC89" s="21"/>
      <c r="BD89" s="3"/>
      <c r="BE89" s="3"/>
      <c r="BF89" s="3"/>
      <c r="BG89" s="21"/>
      <c r="BH89" s="3"/>
      <c r="BI89" s="21"/>
      <c r="BJ89" s="20">
        <v>43813500</v>
      </c>
      <c r="BK89" s="3"/>
      <c r="BL89" s="21"/>
      <c r="BM89" s="21"/>
      <c r="BN89" s="3"/>
      <c r="BO89" s="3"/>
      <c r="BP89" s="21"/>
      <c r="BQ89" s="3"/>
      <c r="BR89" s="20"/>
      <c r="BS89" s="21"/>
      <c r="BT89" s="3">
        <v>57</v>
      </c>
      <c r="BU89" s="21"/>
      <c r="BV89" s="24"/>
    </row>
    <row r="90" spans="1:74" ht="15" customHeight="1" x14ac:dyDescent="0.25">
      <c r="A90" s="32" t="s">
        <v>459</v>
      </c>
      <c r="B90" s="4" t="s">
        <v>662</v>
      </c>
      <c r="C90" s="18" t="s">
        <v>54</v>
      </c>
      <c r="D90" s="3">
        <v>272</v>
      </c>
      <c r="E90" s="3" t="s">
        <v>344</v>
      </c>
      <c r="F90" s="27" t="s">
        <v>663</v>
      </c>
      <c r="G90" s="3" t="s">
        <v>664</v>
      </c>
      <c r="H90" s="3" t="s">
        <v>127</v>
      </c>
      <c r="I90" s="28">
        <v>44972</v>
      </c>
      <c r="J90" s="3" t="s">
        <v>59</v>
      </c>
      <c r="K90" s="3" t="s">
        <v>60</v>
      </c>
      <c r="L90" s="3" t="s">
        <v>136</v>
      </c>
      <c r="M90" s="27" t="s">
        <v>665</v>
      </c>
      <c r="N90" s="3">
        <v>80111607</v>
      </c>
      <c r="O90" s="1" t="s">
        <v>666</v>
      </c>
      <c r="P90" s="20">
        <v>105000000</v>
      </c>
      <c r="Q90" s="20">
        <v>105000000</v>
      </c>
      <c r="R90" s="3">
        <v>20923</v>
      </c>
      <c r="S90" s="3" t="s">
        <v>89</v>
      </c>
      <c r="T90" s="3" t="s">
        <v>64</v>
      </c>
      <c r="U90" s="3" t="s">
        <v>65</v>
      </c>
      <c r="V90" s="3"/>
      <c r="W90" s="3" t="s">
        <v>667</v>
      </c>
      <c r="X90" s="3" t="s">
        <v>127</v>
      </c>
      <c r="Y90" s="19">
        <v>44973</v>
      </c>
      <c r="Z90" s="3" t="s">
        <v>67</v>
      </c>
      <c r="AA90" s="3"/>
      <c r="AB90" s="3" t="s">
        <v>68</v>
      </c>
      <c r="AC90" s="3" t="s">
        <v>69</v>
      </c>
      <c r="AD90" s="3" t="s">
        <v>668</v>
      </c>
      <c r="AE90" s="3">
        <v>2231695</v>
      </c>
      <c r="AF90" s="3"/>
      <c r="AG90" s="3"/>
      <c r="AH90" s="3"/>
      <c r="AI90" s="3"/>
      <c r="AJ90" s="3"/>
      <c r="AK90" s="3"/>
      <c r="AL90" s="22">
        <v>123</v>
      </c>
      <c r="AM90" s="3">
        <v>37623</v>
      </c>
      <c r="AN90" s="21">
        <v>44981</v>
      </c>
      <c r="AO90" s="20">
        <v>105000000</v>
      </c>
      <c r="AP90" s="3"/>
      <c r="AQ90" s="3"/>
      <c r="AR90" s="3"/>
      <c r="AS90" s="101">
        <v>105000000</v>
      </c>
      <c r="AT90" s="3" t="s">
        <v>297</v>
      </c>
      <c r="AU90" s="21">
        <v>44973</v>
      </c>
      <c r="AV90" s="3" t="s">
        <v>74</v>
      </c>
      <c r="AW90" s="21">
        <v>44972</v>
      </c>
      <c r="AX90" s="21">
        <v>45291</v>
      </c>
      <c r="AY90" s="3">
        <v>319</v>
      </c>
      <c r="AZ90" s="3" t="s">
        <v>669</v>
      </c>
      <c r="BA90" s="3">
        <v>52619262</v>
      </c>
      <c r="BB90" s="20"/>
      <c r="BC90" s="21"/>
      <c r="BD90" s="3"/>
      <c r="BE90" s="3"/>
      <c r="BF90" s="3"/>
      <c r="BG90" s="21"/>
      <c r="BH90" s="3"/>
      <c r="BI90" s="21"/>
      <c r="BJ90" s="20">
        <v>105000000</v>
      </c>
      <c r="BK90" s="3"/>
      <c r="BL90" s="21"/>
      <c r="BM90" s="21"/>
      <c r="BN90" s="3"/>
      <c r="BO90" s="3"/>
      <c r="BP90" s="21"/>
      <c r="BQ90" s="3"/>
      <c r="BR90" s="20"/>
      <c r="BS90" s="21"/>
      <c r="BT90" s="3">
        <v>319</v>
      </c>
      <c r="BU90" s="21"/>
      <c r="BV90" s="24"/>
    </row>
    <row r="91" spans="1:74" ht="15" customHeight="1" x14ac:dyDescent="0.25">
      <c r="A91" s="32" t="s">
        <v>459</v>
      </c>
      <c r="B91" s="4" t="s">
        <v>670</v>
      </c>
      <c r="C91" s="18" t="s">
        <v>54</v>
      </c>
      <c r="D91" s="3">
        <v>60</v>
      </c>
      <c r="E91" s="3" t="s">
        <v>344</v>
      </c>
      <c r="F91" s="27" t="s">
        <v>671</v>
      </c>
      <c r="G91" s="3" t="s">
        <v>672</v>
      </c>
      <c r="H91" s="3" t="s">
        <v>127</v>
      </c>
      <c r="I91" s="28">
        <v>44980</v>
      </c>
      <c r="J91" s="3" t="s">
        <v>59</v>
      </c>
      <c r="K91" s="3" t="s">
        <v>60</v>
      </c>
      <c r="L91" s="3" t="s">
        <v>225</v>
      </c>
      <c r="M91" s="27" t="s">
        <v>673</v>
      </c>
      <c r="N91" s="3" t="s">
        <v>674</v>
      </c>
      <c r="O91" s="1" t="s">
        <v>675</v>
      </c>
      <c r="P91" s="20">
        <v>105000000</v>
      </c>
      <c r="Q91" s="20">
        <v>105000000</v>
      </c>
      <c r="R91" s="3">
        <v>22323</v>
      </c>
      <c r="S91" s="3" t="s">
        <v>89</v>
      </c>
      <c r="T91" s="3" t="s">
        <v>64</v>
      </c>
      <c r="U91" s="3" t="s">
        <v>65</v>
      </c>
      <c r="V91" s="3"/>
      <c r="W91" s="3" t="s">
        <v>676</v>
      </c>
      <c r="X91" s="3" t="s">
        <v>127</v>
      </c>
      <c r="Y91" s="19">
        <v>44979</v>
      </c>
      <c r="Z91" s="3" t="s">
        <v>67</v>
      </c>
      <c r="AA91" s="3"/>
      <c r="AB91" s="3" t="s">
        <v>68</v>
      </c>
      <c r="AC91" s="3" t="s">
        <v>69</v>
      </c>
      <c r="AD91" s="3" t="s">
        <v>677</v>
      </c>
      <c r="AE91" s="3">
        <v>94460645</v>
      </c>
      <c r="AF91" s="3"/>
      <c r="AG91" s="3"/>
      <c r="AH91" s="3"/>
      <c r="AI91" s="3"/>
      <c r="AJ91" s="3"/>
      <c r="AK91" s="3"/>
      <c r="AL91" s="22">
        <v>123</v>
      </c>
      <c r="AM91" s="3">
        <v>41923</v>
      </c>
      <c r="AN91" s="21">
        <v>44972</v>
      </c>
      <c r="AO91" s="20">
        <v>105000000</v>
      </c>
      <c r="AP91" s="3"/>
      <c r="AQ91" s="3"/>
      <c r="AR91" s="3"/>
      <c r="AS91" s="101">
        <v>105000000</v>
      </c>
      <c r="AT91" s="3" t="s">
        <v>297</v>
      </c>
      <c r="AU91" s="21">
        <v>44982</v>
      </c>
      <c r="AV91" s="3" t="s">
        <v>678</v>
      </c>
      <c r="AW91" s="21">
        <v>44979</v>
      </c>
      <c r="AX91" s="21">
        <v>45291</v>
      </c>
      <c r="AY91" s="3">
        <v>312</v>
      </c>
      <c r="AZ91" s="3" t="s">
        <v>92</v>
      </c>
      <c r="BA91" s="3">
        <v>19498970</v>
      </c>
      <c r="BB91" s="20"/>
      <c r="BC91" s="21"/>
      <c r="BD91" s="3"/>
      <c r="BE91" s="3"/>
      <c r="BF91" s="3"/>
      <c r="BG91" s="21"/>
      <c r="BH91" s="3"/>
      <c r="BI91" s="21"/>
      <c r="BJ91" s="20">
        <v>105000000</v>
      </c>
      <c r="BK91" s="3"/>
      <c r="BL91" s="21"/>
      <c r="BM91" s="21"/>
      <c r="BN91" s="3"/>
      <c r="BO91" s="3"/>
      <c r="BP91" s="21"/>
      <c r="BQ91" s="3"/>
      <c r="BR91" s="20"/>
      <c r="BS91" s="21"/>
      <c r="BT91" s="3">
        <v>312</v>
      </c>
      <c r="BU91" s="21"/>
      <c r="BV91" s="24"/>
    </row>
    <row r="92" spans="1:74" ht="15" customHeight="1" x14ac:dyDescent="0.25">
      <c r="A92" s="32" t="s">
        <v>459</v>
      </c>
      <c r="B92" s="4" t="s">
        <v>679</v>
      </c>
      <c r="C92" s="18" t="s">
        <v>54</v>
      </c>
      <c r="D92" s="3">
        <v>67</v>
      </c>
      <c r="E92" s="3" t="s">
        <v>344</v>
      </c>
      <c r="F92" s="27" t="s">
        <v>680</v>
      </c>
      <c r="G92" s="3" t="s">
        <v>681</v>
      </c>
      <c r="H92" s="3" t="s">
        <v>127</v>
      </c>
      <c r="I92" s="28">
        <v>44971</v>
      </c>
      <c r="J92" s="3" t="s">
        <v>59</v>
      </c>
      <c r="K92" s="3" t="s">
        <v>60</v>
      </c>
      <c r="L92" s="3" t="s">
        <v>225</v>
      </c>
      <c r="M92" s="27" t="s">
        <v>682</v>
      </c>
      <c r="N92" s="3" t="s">
        <v>683</v>
      </c>
      <c r="O92" s="1" t="s">
        <v>684</v>
      </c>
      <c r="P92" s="20">
        <v>47250000</v>
      </c>
      <c r="Q92" s="20">
        <v>47250000</v>
      </c>
      <c r="R92" s="3">
        <v>20223</v>
      </c>
      <c r="S92" s="3" t="s">
        <v>89</v>
      </c>
      <c r="T92" s="3" t="s">
        <v>64</v>
      </c>
      <c r="U92" s="3" t="s">
        <v>65</v>
      </c>
      <c r="V92" s="3"/>
      <c r="W92" s="3" t="s">
        <v>685</v>
      </c>
      <c r="X92" s="3" t="s">
        <v>127</v>
      </c>
      <c r="Y92" s="19">
        <v>44971</v>
      </c>
      <c r="Z92" s="3" t="s">
        <v>67</v>
      </c>
      <c r="AA92" s="3"/>
      <c r="AB92" s="3" t="s">
        <v>68</v>
      </c>
      <c r="AC92" s="3" t="s">
        <v>69</v>
      </c>
      <c r="AD92" s="3" t="s">
        <v>686</v>
      </c>
      <c r="AE92" s="3">
        <v>1019071696</v>
      </c>
      <c r="AF92" s="3"/>
      <c r="AG92" s="3"/>
      <c r="AH92" s="3"/>
      <c r="AI92" s="3"/>
      <c r="AJ92" s="3"/>
      <c r="AK92" s="3"/>
      <c r="AL92" s="22">
        <v>123</v>
      </c>
      <c r="AM92" s="3">
        <v>37023</v>
      </c>
      <c r="AN92" s="21">
        <v>44971</v>
      </c>
      <c r="AO92" s="20">
        <v>47250000</v>
      </c>
      <c r="AP92" s="3"/>
      <c r="AQ92" s="3"/>
      <c r="AR92" s="3"/>
      <c r="AS92" s="101">
        <v>47250000</v>
      </c>
      <c r="AT92" s="3" t="s">
        <v>297</v>
      </c>
      <c r="AU92" s="21">
        <v>44970</v>
      </c>
      <c r="AV92" s="3" t="s">
        <v>687</v>
      </c>
      <c r="AW92" s="21">
        <v>44971</v>
      </c>
      <c r="AX92" s="21">
        <v>45291</v>
      </c>
      <c r="AY92" s="3">
        <v>292</v>
      </c>
      <c r="AZ92" s="3" t="s">
        <v>92</v>
      </c>
      <c r="BA92" s="3">
        <v>19498970</v>
      </c>
      <c r="BB92" s="20"/>
      <c r="BC92" s="21"/>
      <c r="BD92" s="3"/>
      <c r="BE92" s="3"/>
      <c r="BF92" s="3"/>
      <c r="BG92" s="21"/>
      <c r="BH92" s="3"/>
      <c r="BI92" s="21"/>
      <c r="BJ92" s="20">
        <v>47250000</v>
      </c>
      <c r="BK92" s="3"/>
      <c r="BL92" s="21"/>
      <c r="BM92" s="21"/>
      <c r="BN92" s="3"/>
      <c r="BO92" s="3"/>
      <c r="BP92" s="21"/>
      <c r="BQ92" s="3"/>
      <c r="BR92" s="20"/>
      <c r="BS92" s="21"/>
      <c r="BT92" s="3">
        <v>292</v>
      </c>
      <c r="BU92" s="21"/>
      <c r="BV92" s="24"/>
    </row>
    <row r="93" spans="1:74" ht="15" customHeight="1" x14ac:dyDescent="0.25">
      <c r="A93" s="32" t="s">
        <v>459</v>
      </c>
      <c r="B93" s="4" t="s">
        <v>688</v>
      </c>
      <c r="C93" s="18" t="s">
        <v>54</v>
      </c>
      <c r="D93" s="3">
        <v>65</v>
      </c>
      <c r="E93" s="3" t="s">
        <v>344</v>
      </c>
      <c r="F93" s="27" t="s">
        <v>689</v>
      </c>
      <c r="G93" s="3" t="s">
        <v>690</v>
      </c>
      <c r="H93" s="3" t="s">
        <v>127</v>
      </c>
      <c r="I93" s="28">
        <v>44980</v>
      </c>
      <c r="J93" s="3" t="s">
        <v>59</v>
      </c>
      <c r="K93" s="3" t="s">
        <v>60</v>
      </c>
      <c r="L93" s="3" t="s">
        <v>225</v>
      </c>
      <c r="M93" s="27" t="s">
        <v>691</v>
      </c>
      <c r="N93" s="3" t="s">
        <v>692</v>
      </c>
      <c r="O93" s="1" t="s">
        <v>693</v>
      </c>
      <c r="P93" s="20">
        <v>80000000</v>
      </c>
      <c r="Q93" s="20">
        <v>80000000</v>
      </c>
      <c r="R93" s="3">
        <v>20023</v>
      </c>
      <c r="S93" s="3" t="s">
        <v>89</v>
      </c>
      <c r="T93" s="3" t="s">
        <v>64</v>
      </c>
      <c r="U93" s="3" t="s">
        <v>65</v>
      </c>
      <c r="V93" s="3"/>
      <c r="W93" s="3" t="s">
        <v>694</v>
      </c>
      <c r="X93" s="3" t="s">
        <v>127</v>
      </c>
      <c r="Y93" s="19">
        <v>44979</v>
      </c>
      <c r="Z93" s="3" t="s">
        <v>67</v>
      </c>
      <c r="AA93" s="3"/>
      <c r="AB93" s="3" t="s">
        <v>68</v>
      </c>
      <c r="AC93" s="3" t="s">
        <v>69</v>
      </c>
      <c r="AD93" s="3" t="s">
        <v>695</v>
      </c>
      <c r="AE93" s="3">
        <v>1014211359</v>
      </c>
      <c r="AF93" s="3"/>
      <c r="AG93" s="3"/>
      <c r="AH93" s="3"/>
      <c r="AI93" s="3"/>
      <c r="AJ93" s="3"/>
      <c r="AK93" s="3"/>
      <c r="AL93" s="22">
        <v>123</v>
      </c>
      <c r="AM93" s="3">
        <v>41523</v>
      </c>
      <c r="AN93" s="21">
        <v>44980</v>
      </c>
      <c r="AO93" s="20">
        <v>80000000</v>
      </c>
      <c r="AP93" s="3"/>
      <c r="AQ93" s="3"/>
      <c r="AR93" s="3"/>
      <c r="AS93" s="101">
        <v>80000000</v>
      </c>
      <c r="AT93" s="3" t="s">
        <v>297</v>
      </c>
      <c r="AU93" s="21">
        <v>44980</v>
      </c>
      <c r="AV93" s="3" t="s">
        <v>696</v>
      </c>
      <c r="AW93" s="21">
        <v>44979</v>
      </c>
      <c r="AX93" s="21">
        <v>45291</v>
      </c>
      <c r="AY93" s="3">
        <v>312</v>
      </c>
      <c r="AZ93" s="3" t="s">
        <v>92</v>
      </c>
      <c r="BA93" s="3">
        <v>19498970</v>
      </c>
      <c r="BB93" s="20"/>
      <c r="BC93" s="21"/>
      <c r="BD93" s="3"/>
      <c r="BE93" s="3"/>
      <c r="BF93" s="3"/>
      <c r="BG93" s="21"/>
      <c r="BH93" s="3"/>
      <c r="BI93" s="21"/>
      <c r="BJ93" s="20">
        <v>80000000</v>
      </c>
      <c r="BK93" s="3"/>
      <c r="BL93" s="21"/>
      <c r="BM93" s="21"/>
      <c r="BN93" s="3"/>
      <c r="BO93" s="3"/>
      <c r="BP93" s="21"/>
      <c r="BQ93" s="3"/>
      <c r="BR93" s="20"/>
      <c r="BS93" s="21"/>
      <c r="BT93" s="3">
        <v>312</v>
      </c>
      <c r="BU93" s="21"/>
      <c r="BV93" s="24"/>
    </row>
    <row r="94" spans="1:74" ht="15" customHeight="1" x14ac:dyDescent="0.25">
      <c r="A94" s="32" t="s">
        <v>459</v>
      </c>
      <c r="B94" s="4" t="s">
        <v>697</v>
      </c>
      <c r="C94" s="18" t="s">
        <v>54</v>
      </c>
      <c r="D94" s="3">
        <v>58</v>
      </c>
      <c r="E94" s="3" t="s">
        <v>344</v>
      </c>
      <c r="F94" s="27" t="s">
        <v>698</v>
      </c>
      <c r="G94" s="3" t="s">
        <v>699</v>
      </c>
      <c r="H94" s="3" t="s">
        <v>127</v>
      </c>
      <c r="I94" s="28">
        <v>44971</v>
      </c>
      <c r="J94" s="3" t="s">
        <v>59</v>
      </c>
      <c r="K94" s="3" t="s">
        <v>60</v>
      </c>
      <c r="L94" s="3" t="s">
        <v>225</v>
      </c>
      <c r="M94" s="27" t="s">
        <v>700</v>
      </c>
      <c r="N94" s="3" t="s">
        <v>701</v>
      </c>
      <c r="O94" s="1" t="s">
        <v>675</v>
      </c>
      <c r="P94" s="20">
        <v>105000000</v>
      </c>
      <c r="Q94" s="20">
        <v>105000000</v>
      </c>
      <c r="R94" s="3">
        <v>20123</v>
      </c>
      <c r="S94" s="3" t="s">
        <v>89</v>
      </c>
      <c r="T94" s="3" t="s">
        <v>64</v>
      </c>
      <c r="U94" s="3" t="s">
        <v>65</v>
      </c>
      <c r="V94" s="3"/>
      <c r="W94" s="3" t="s">
        <v>702</v>
      </c>
      <c r="X94" s="3" t="s">
        <v>127</v>
      </c>
      <c r="Y94" s="19">
        <v>44971</v>
      </c>
      <c r="Z94" s="3" t="s">
        <v>67</v>
      </c>
      <c r="AA94" s="3"/>
      <c r="AB94" s="3" t="s">
        <v>68</v>
      </c>
      <c r="AC94" s="3" t="s">
        <v>69</v>
      </c>
      <c r="AD94" s="3" t="s">
        <v>703</v>
      </c>
      <c r="AE94" s="3">
        <v>80413656</v>
      </c>
      <c r="AF94" s="3"/>
      <c r="AG94" s="3"/>
      <c r="AH94" s="3"/>
      <c r="AI94" s="3"/>
      <c r="AJ94" s="3"/>
      <c r="AK94" s="3"/>
      <c r="AL94" s="22">
        <v>123</v>
      </c>
      <c r="AM94" s="3">
        <v>37123</v>
      </c>
      <c r="AN94" s="21">
        <v>44971</v>
      </c>
      <c r="AO94" s="20">
        <v>105000000</v>
      </c>
      <c r="AP94" s="3"/>
      <c r="AQ94" s="3"/>
      <c r="AR94" s="3"/>
      <c r="AS94" s="101">
        <v>105000000</v>
      </c>
      <c r="AT94" s="3" t="s">
        <v>297</v>
      </c>
      <c r="AU94" s="21">
        <v>44970</v>
      </c>
      <c r="AV94" s="3" t="s">
        <v>704</v>
      </c>
      <c r="AW94" s="21">
        <v>44971</v>
      </c>
      <c r="AX94" s="21">
        <v>45291</v>
      </c>
      <c r="AY94" s="3">
        <v>292</v>
      </c>
      <c r="AZ94" s="3" t="s">
        <v>92</v>
      </c>
      <c r="BA94" s="3">
        <v>19498970</v>
      </c>
      <c r="BB94" s="20"/>
      <c r="BC94" s="21"/>
      <c r="BD94" s="3"/>
      <c r="BE94" s="3"/>
      <c r="BF94" s="3"/>
      <c r="BG94" s="21"/>
      <c r="BH94" s="3"/>
      <c r="BI94" s="21"/>
      <c r="BJ94" s="20">
        <v>105000000</v>
      </c>
      <c r="BK94" s="3"/>
      <c r="BL94" s="21"/>
      <c r="BM94" s="21"/>
      <c r="BN94" s="3"/>
      <c r="BO94" s="3"/>
      <c r="BP94" s="21"/>
      <c r="BQ94" s="3"/>
      <c r="BR94" s="20"/>
      <c r="BS94" s="21"/>
      <c r="BT94" s="3">
        <v>292</v>
      </c>
      <c r="BU94" s="21"/>
      <c r="BV94" s="24"/>
    </row>
    <row r="95" spans="1:74" ht="15" customHeight="1" x14ac:dyDescent="0.25">
      <c r="A95" s="32" t="s">
        <v>459</v>
      </c>
      <c r="B95" s="4" t="s">
        <v>705</v>
      </c>
      <c r="C95" s="18" t="s">
        <v>54</v>
      </c>
      <c r="D95" s="3">
        <v>68</v>
      </c>
      <c r="E95" s="3" t="s">
        <v>344</v>
      </c>
      <c r="F95" s="27" t="s">
        <v>706</v>
      </c>
      <c r="G95" s="3" t="s">
        <v>707</v>
      </c>
      <c r="H95" s="3" t="s">
        <v>127</v>
      </c>
      <c r="I95" s="28">
        <v>44980</v>
      </c>
      <c r="J95" s="3" t="s">
        <v>59</v>
      </c>
      <c r="K95" s="3" t="s">
        <v>60</v>
      </c>
      <c r="L95" s="3" t="s">
        <v>225</v>
      </c>
      <c r="M95" s="27" t="s">
        <v>708</v>
      </c>
      <c r="N95" s="3" t="s">
        <v>709</v>
      </c>
      <c r="O95" s="1" t="s">
        <v>710</v>
      </c>
      <c r="P95" s="20">
        <v>84000000</v>
      </c>
      <c r="Q95" s="20">
        <v>84000000</v>
      </c>
      <c r="R95" s="3">
        <v>22623</v>
      </c>
      <c r="S95" s="3" t="s">
        <v>89</v>
      </c>
      <c r="T95" s="3" t="s">
        <v>64</v>
      </c>
      <c r="U95" s="3" t="s">
        <v>65</v>
      </c>
      <c r="V95" s="3"/>
      <c r="W95" s="3" t="s">
        <v>711</v>
      </c>
      <c r="X95" s="3" t="s">
        <v>127</v>
      </c>
      <c r="Y95" s="19">
        <v>44979</v>
      </c>
      <c r="Z95" s="3" t="s">
        <v>67</v>
      </c>
      <c r="AA95" s="3"/>
      <c r="AB95" s="3" t="s">
        <v>68</v>
      </c>
      <c r="AC95" s="3" t="s">
        <v>69</v>
      </c>
      <c r="AD95" s="3" t="s">
        <v>712</v>
      </c>
      <c r="AE95" s="3">
        <v>1085298706</v>
      </c>
      <c r="AF95" s="3"/>
      <c r="AG95" s="3"/>
      <c r="AH95" s="3"/>
      <c r="AI95" s="3"/>
      <c r="AJ95" s="3"/>
      <c r="AK95" s="3"/>
      <c r="AL95" s="22">
        <v>123</v>
      </c>
      <c r="AM95" s="3">
        <v>41623</v>
      </c>
      <c r="AN95" s="21">
        <v>44980</v>
      </c>
      <c r="AO95" s="20">
        <v>84000000</v>
      </c>
      <c r="AP95" s="3"/>
      <c r="AQ95" s="3"/>
      <c r="AR95" s="3"/>
      <c r="AS95" s="101">
        <v>84000000</v>
      </c>
      <c r="AT95" s="3" t="s">
        <v>297</v>
      </c>
      <c r="AU95" s="21">
        <v>44981</v>
      </c>
      <c r="AV95" s="3" t="s">
        <v>713</v>
      </c>
      <c r="AW95" s="21">
        <v>44979</v>
      </c>
      <c r="AX95" s="21">
        <v>45291</v>
      </c>
      <c r="AY95" s="3">
        <v>312</v>
      </c>
      <c r="AZ95" s="3" t="s">
        <v>92</v>
      </c>
      <c r="BA95" s="3">
        <v>19498970</v>
      </c>
      <c r="BB95" s="20"/>
      <c r="BC95" s="21"/>
      <c r="BD95" s="3"/>
      <c r="BE95" s="3"/>
      <c r="BF95" s="3"/>
      <c r="BG95" s="21"/>
      <c r="BH95" s="3"/>
      <c r="BI95" s="21"/>
      <c r="BJ95" s="20">
        <v>84000000</v>
      </c>
      <c r="BK95" s="3"/>
      <c r="BL95" s="21"/>
      <c r="BM95" s="21"/>
      <c r="BN95" s="3"/>
      <c r="BO95" s="3"/>
      <c r="BP95" s="21"/>
      <c r="BQ95" s="3"/>
      <c r="BR95" s="20"/>
      <c r="BS95" s="21"/>
      <c r="BT95" s="3">
        <v>312</v>
      </c>
      <c r="BU95" s="21"/>
      <c r="BV95" s="24"/>
    </row>
    <row r="96" spans="1:74" ht="15" customHeight="1" x14ac:dyDescent="0.25">
      <c r="A96" s="32" t="s">
        <v>459</v>
      </c>
      <c r="B96" s="4" t="s">
        <v>714</v>
      </c>
      <c r="C96" s="18" t="s">
        <v>54</v>
      </c>
      <c r="D96" s="3">
        <v>59</v>
      </c>
      <c r="E96" s="3" t="s">
        <v>344</v>
      </c>
      <c r="F96" s="27" t="s">
        <v>715</v>
      </c>
      <c r="G96" s="3" t="s">
        <v>716</v>
      </c>
      <c r="H96" s="3" t="s">
        <v>127</v>
      </c>
      <c r="I96" s="28">
        <v>44972</v>
      </c>
      <c r="J96" s="3" t="s">
        <v>59</v>
      </c>
      <c r="K96" s="3" t="s">
        <v>60</v>
      </c>
      <c r="L96" s="3" t="s">
        <v>225</v>
      </c>
      <c r="M96" s="27" t="s">
        <v>717</v>
      </c>
      <c r="N96" s="3">
        <v>811115</v>
      </c>
      <c r="O96" s="1" t="s">
        <v>718</v>
      </c>
      <c r="P96" s="20">
        <v>105000000</v>
      </c>
      <c r="Q96" s="20">
        <v>105000000</v>
      </c>
      <c r="R96" s="3">
        <v>20423</v>
      </c>
      <c r="S96" s="3" t="s">
        <v>89</v>
      </c>
      <c r="T96" s="3" t="s">
        <v>64</v>
      </c>
      <c r="U96" s="3" t="s">
        <v>65</v>
      </c>
      <c r="V96" s="3"/>
      <c r="W96" s="3" t="s">
        <v>719</v>
      </c>
      <c r="X96" s="3" t="s">
        <v>127</v>
      </c>
      <c r="Y96" s="19">
        <v>44972</v>
      </c>
      <c r="Z96" s="3" t="s">
        <v>67</v>
      </c>
      <c r="AA96" s="3"/>
      <c r="AB96" s="3" t="s">
        <v>68</v>
      </c>
      <c r="AC96" s="3" t="s">
        <v>69</v>
      </c>
      <c r="AD96" s="3" t="s">
        <v>720</v>
      </c>
      <c r="AE96" s="3">
        <v>86039854</v>
      </c>
      <c r="AF96" s="3"/>
      <c r="AG96" s="3"/>
      <c r="AH96" s="3"/>
      <c r="AI96" s="3"/>
      <c r="AJ96" s="3"/>
      <c r="AK96" s="3"/>
      <c r="AL96" s="22">
        <v>123</v>
      </c>
      <c r="AM96" s="3">
        <v>38123</v>
      </c>
      <c r="AN96" s="21">
        <v>44972</v>
      </c>
      <c r="AO96" s="20">
        <v>105000000</v>
      </c>
      <c r="AP96" s="3"/>
      <c r="AQ96" s="3"/>
      <c r="AR96" s="3"/>
      <c r="AS96" s="101">
        <v>105000000</v>
      </c>
      <c r="AT96" s="3" t="s">
        <v>297</v>
      </c>
      <c r="AU96" s="21">
        <v>44977</v>
      </c>
      <c r="AV96" s="3" t="s">
        <v>721</v>
      </c>
      <c r="AW96" s="21">
        <v>44972</v>
      </c>
      <c r="AX96" s="21">
        <v>45291</v>
      </c>
      <c r="AY96" s="3">
        <v>319</v>
      </c>
      <c r="AZ96" s="3" t="s">
        <v>92</v>
      </c>
      <c r="BA96" s="3">
        <v>19498970</v>
      </c>
      <c r="BB96" s="20"/>
      <c r="BC96" s="21"/>
      <c r="BD96" s="3"/>
      <c r="BE96" s="3"/>
      <c r="BF96" s="3"/>
      <c r="BG96" s="21"/>
      <c r="BH96" s="3"/>
      <c r="BI96" s="21"/>
      <c r="BJ96" s="20">
        <v>105000000</v>
      </c>
      <c r="BK96" s="3"/>
      <c r="BL96" s="21"/>
      <c r="BM96" s="21"/>
      <c r="BN96" s="3"/>
      <c r="BO96" s="3"/>
      <c r="BP96" s="21"/>
      <c r="BQ96" s="3"/>
      <c r="BR96" s="20"/>
      <c r="BS96" s="21"/>
      <c r="BT96" s="3">
        <v>319</v>
      </c>
      <c r="BU96" s="21"/>
      <c r="BV96" s="24"/>
    </row>
    <row r="97" spans="1:74" ht="15" customHeight="1" x14ac:dyDescent="0.25">
      <c r="A97" s="32" t="s">
        <v>459</v>
      </c>
      <c r="B97" s="4" t="s">
        <v>722</v>
      </c>
      <c r="C97" s="18" t="s">
        <v>54</v>
      </c>
      <c r="D97" s="3">
        <v>66</v>
      </c>
      <c r="E97" s="3" t="s">
        <v>344</v>
      </c>
      <c r="F97" s="27" t="s">
        <v>723</v>
      </c>
      <c r="G97" s="3" t="s">
        <v>724</v>
      </c>
      <c r="H97" s="3" t="s">
        <v>127</v>
      </c>
      <c r="I97" s="28">
        <v>44977</v>
      </c>
      <c r="J97" s="3" t="s">
        <v>59</v>
      </c>
      <c r="K97" s="3" t="s">
        <v>60</v>
      </c>
      <c r="L97" s="3" t="s">
        <v>225</v>
      </c>
      <c r="M97" s="27" t="s">
        <v>725</v>
      </c>
      <c r="N97" s="3" t="s">
        <v>683</v>
      </c>
      <c r="O97" s="1" t="s">
        <v>684</v>
      </c>
      <c r="P97" s="20">
        <v>105000000</v>
      </c>
      <c r="Q97" s="20">
        <v>105000000</v>
      </c>
      <c r="R97" s="3">
        <v>20323</v>
      </c>
      <c r="S97" s="3" t="s">
        <v>89</v>
      </c>
      <c r="T97" s="3" t="s">
        <v>64</v>
      </c>
      <c r="U97" s="3" t="s">
        <v>65</v>
      </c>
      <c r="V97" s="3"/>
      <c r="W97" s="3" t="s">
        <v>726</v>
      </c>
      <c r="X97" s="3" t="s">
        <v>127</v>
      </c>
      <c r="Y97" s="19">
        <v>44977</v>
      </c>
      <c r="Z97" s="3" t="s">
        <v>67</v>
      </c>
      <c r="AA97" s="3"/>
      <c r="AB97" s="3" t="s">
        <v>68</v>
      </c>
      <c r="AC97" s="3" t="s">
        <v>69</v>
      </c>
      <c r="AD97" s="3" t="s">
        <v>727</v>
      </c>
      <c r="AE97" s="3">
        <v>79694066</v>
      </c>
      <c r="AF97" s="3"/>
      <c r="AG97" s="3"/>
      <c r="AH97" s="3"/>
      <c r="AI97" s="3"/>
      <c r="AJ97" s="3"/>
      <c r="AK97" s="3"/>
      <c r="AL97" s="22">
        <v>123</v>
      </c>
      <c r="AM97" s="3">
        <v>40323</v>
      </c>
      <c r="AN97" s="21">
        <v>44977</v>
      </c>
      <c r="AO97" s="20">
        <v>105000000</v>
      </c>
      <c r="AP97" s="3"/>
      <c r="AQ97" s="3"/>
      <c r="AR97" s="3"/>
      <c r="AS97" s="101">
        <v>105000000</v>
      </c>
      <c r="AT97" s="3" t="s">
        <v>297</v>
      </c>
      <c r="AU97" s="21">
        <v>44985</v>
      </c>
      <c r="AV97" s="3" t="s">
        <v>728</v>
      </c>
      <c r="AW97" s="21">
        <v>44977</v>
      </c>
      <c r="AX97" s="21">
        <v>45291</v>
      </c>
      <c r="AY97" s="3">
        <v>314</v>
      </c>
      <c r="AZ97" s="3" t="s">
        <v>92</v>
      </c>
      <c r="BA97" s="3">
        <v>19498970</v>
      </c>
      <c r="BB97" s="20"/>
      <c r="BC97" s="21"/>
      <c r="BD97" s="3"/>
      <c r="BE97" s="3"/>
      <c r="BF97" s="3"/>
      <c r="BG97" s="21"/>
      <c r="BH97" s="3"/>
      <c r="BI97" s="21"/>
      <c r="BJ97" s="20">
        <v>105000000</v>
      </c>
      <c r="BK97" s="3"/>
      <c r="BL97" s="21"/>
      <c r="BM97" s="21"/>
      <c r="BN97" s="3"/>
      <c r="BO97" s="3"/>
      <c r="BP97" s="21"/>
      <c r="BQ97" s="3"/>
      <c r="BR97" s="20"/>
      <c r="BS97" s="21"/>
      <c r="BT97" s="3">
        <v>314</v>
      </c>
      <c r="BU97" s="21"/>
      <c r="BV97" s="24"/>
    </row>
    <row r="98" spans="1:74" ht="15" customHeight="1" x14ac:dyDescent="0.25">
      <c r="A98" s="32" t="s">
        <v>459</v>
      </c>
      <c r="B98" s="4" t="s">
        <v>460</v>
      </c>
      <c r="C98" s="18" t="s">
        <v>54</v>
      </c>
      <c r="D98" s="3">
        <v>34</v>
      </c>
      <c r="E98" s="3" t="s">
        <v>55</v>
      </c>
      <c r="F98" s="27" t="s">
        <v>770</v>
      </c>
      <c r="G98" s="1" t="s">
        <v>771</v>
      </c>
      <c r="H98" s="3" t="s">
        <v>772</v>
      </c>
      <c r="I98" s="38">
        <v>45016</v>
      </c>
      <c r="J98" s="3" t="s">
        <v>493</v>
      </c>
      <c r="K98" s="1" t="s">
        <v>731</v>
      </c>
      <c r="L98" s="1" t="s">
        <v>250</v>
      </c>
      <c r="M98" s="27" t="s">
        <v>773</v>
      </c>
      <c r="N98" s="51">
        <v>82111902</v>
      </c>
      <c r="O98" s="1" t="s">
        <v>774</v>
      </c>
      <c r="P98" s="2">
        <v>70000000</v>
      </c>
      <c r="Q98" s="2">
        <v>50677075</v>
      </c>
      <c r="R98" s="1">
        <v>22923</v>
      </c>
      <c r="S98" s="1" t="s">
        <v>63</v>
      </c>
      <c r="T98" s="3" t="s">
        <v>448</v>
      </c>
      <c r="U98" s="1"/>
      <c r="V98" s="1"/>
      <c r="W98" s="1"/>
      <c r="X98" s="1"/>
      <c r="Y98" s="19"/>
      <c r="Z98" s="1"/>
      <c r="AA98" s="1"/>
      <c r="AB98" s="1"/>
      <c r="AC98" s="1"/>
      <c r="AD98" s="1"/>
      <c r="AE98" s="1"/>
      <c r="AF98" s="1"/>
      <c r="AG98" s="1"/>
      <c r="AH98" s="1"/>
      <c r="AI98" s="3"/>
      <c r="AJ98" s="3"/>
      <c r="AK98" s="1"/>
      <c r="AL98" s="9">
        <f ca="1">+YEAR(TODAY())-YEAR(Tabla1[[#This Row],[FECHA DE NACIMIENTO]])</f>
        <v>123</v>
      </c>
      <c r="AM98" s="1"/>
      <c r="AN98" s="37"/>
      <c r="AO98" s="2"/>
      <c r="AP98" s="1"/>
      <c r="AQ98" s="1"/>
      <c r="AR98" s="1"/>
      <c r="AS98" s="102"/>
      <c r="AT98" s="1"/>
      <c r="AU98" s="37"/>
      <c r="AV98" s="1"/>
      <c r="AW98" s="37"/>
      <c r="AX98" s="37"/>
      <c r="AY98" s="46">
        <f t="shared" ref="AY98:AY106" si="10">(AX98-AW98)</f>
        <v>0</v>
      </c>
      <c r="AZ98" s="1"/>
      <c r="BA98" s="1"/>
      <c r="BB98" s="2"/>
      <c r="BC98" s="37"/>
      <c r="BD98" s="1"/>
      <c r="BE98" s="1"/>
      <c r="BF98" s="1"/>
      <c r="BG98" s="37"/>
      <c r="BH98" s="1"/>
      <c r="BI98" s="37"/>
      <c r="BJ98" s="2"/>
      <c r="BK98" s="1"/>
      <c r="BL98" s="37"/>
      <c r="BM98" s="37"/>
      <c r="BN98" s="1"/>
      <c r="BO98" s="1"/>
      <c r="BP98" s="37"/>
      <c r="BQ98" s="1"/>
      <c r="BR98" s="2"/>
      <c r="BS98" s="37"/>
      <c r="BT98" s="1"/>
      <c r="BU98" s="37"/>
      <c r="BV98" s="5"/>
    </row>
    <row r="99" spans="1:74" ht="15" customHeight="1" x14ac:dyDescent="0.25">
      <c r="A99" s="32" t="s">
        <v>459</v>
      </c>
      <c r="B99" s="4" t="s">
        <v>460</v>
      </c>
      <c r="C99" s="18" t="s">
        <v>54</v>
      </c>
      <c r="D99" s="3">
        <v>39</v>
      </c>
      <c r="E99" s="3" t="s">
        <v>55</v>
      </c>
      <c r="F99" s="27" t="s">
        <v>775</v>
      </c>
      <c r="G99" s="1" t="s">
        <v>776</v>
      </c>
      <c r="H99" s="3" t="s">
        <v>772</v>
      </c>
      <c r="I99" s="38">
        <v>45014</v>
      </c>
      <c r="J99" s="3" t="s">
        <v>59</v>
      </c>
      <c r="K99" s="1" t="s">
        <v>330</v>
      </c>
      <c r="L99" s="1" t="s">
        <v>250</v>
      </c>
      <c r="M99" s="27" t="s">
        <v>777</v>
      </c>
      <c r="N99" s="51">
        <v>82111904</v>
      </c>
      <c r="O99" s="1" t="s">
        <v>778</v>
      </c>
      <c r="P99" s="2">
        <v>950000</v>
      </c>
      <c r="Q99" s="2">
        <v>838000</v>
      </c>
      <c r="R99" s="1">
        <v>30023</v>
      </c>
      <c r="S99" s="1" t="s">
        <v>779</v>
      </c>
      <c r="T99" s="3" t="s">
        <v>448</v>
      </c>
      <c r="U99" s="1"/>
      <c r="V99" s="1"/>
      <c r="W99" s="1"/>
      <c r="X99" s="1"/>
      <c r="Y99" s="19"/>
      <c r="Z99" s="1"/>
      <c r="AA99" s="1"/>
      <c r="AB99" s="1"/>
      <c r="AC99" s="1"/>
      <c r="AD99" s="1"/>
      <c r="AE99" s="1"/>
      <c r="AF99" s="1"/>
      <c r="AG99" s="1"/>
      <c r="AH99" s="1"/>
      <c r="AI99" s="3"/>
      <c r="AJ99" s="3"/>
      <c r="AK99" s="1"/>
      <c r="AL99" s="9">
        <f ca="1">+YEAR(TODAY())-YEAR(Tabla1[[#This Row],[FECHA DE NACIMIENTO]])</f>
        <v>123</v>
      </c>
      <c r="AM99" s="1"/>
      <c r="AN99" s="37"/>
      <c r="AO99" s="2"/>
      <c r="AP99" s="1"/>
      <c r="AQ99" s="1"/>
      <c r="AR99" s="1"/>
      <c r="AS99" s="102"/>
      <c r="AT99" s="1"/>
      <c r="AU99" s="37"/>
      <c r="AV99" s="1"/>
      <c r="AW99" s="37"/>
      <c r="AX99" s="37"/>
      <c r="AY99" s="46">
        <f t="shared" si="10"/>
        <v>0</v>
      </c>
      <c r="AZ99" s="1"/>
      <c r="BA99" s="1"/>
      <c r="BB99" s="2"/>
      <c r="BC99" s="37"/>
      <c r="BD99" s="1"/>
      <c r="BE99" s="1"/>
      <c r="BF99" s="1"/>
      <c r="BG99" s="37"/>
      <c r="BH99" s="1"/>
      <c r="BI99" s="37"/>
      <c r="BJ99" s="2"/>
      <c r="BK99" s="1"/>
      <c r="BL99" s="37"/>
      <c r="BM99" s="37"/>
      <c r="BN99" s="1"/>
      <c r="BO99" s="1"/>
      <c r="BP99" s="37"/>
      <c r="BQ99" s="1"/>
      <c r="BR99" s="2"/>
      <c r="BS99" s="37"/>
      <c r="BT99" s="1"/>
      <c r="BU99" s="37"/>
      <c r="BV99" s="5"/>
    </row>
    <row r="100" spans="1:74" ht="15" customHeight="1" x14ac:dyDescent="0.25">
      <c r="A100" s="32" t="s">
        <v>459</v>
      </c>
      <c r="B100" s="4" t="s">
        <v>460</v>
      </c>
      <c r="C100" s="18" t="s">
        <v>481</v>
      </c>
      <c r="D100" s="3">
        <v>42</v>
      </c>
      <c r="E100" s="3" t="s">
        <v>55</v>
      </c>
      <c r="F100" s="27" t="s">
        <v>780</v>
      </c>
      <c r="G100" s="1">
        <v>146961</v>
      </c>
      <c r="H100" s="3" t="s">
        <v>772</v>
      </c>
      <c r="I100" s="38">
        <v>45008</v>
      </c>
      <c r="J100" s="3" t="s">
        <v>493</v>
      </c>
      <c r="K100" s="3" t="s">
        <v>509</v>
      </c>
      <c r="L100" s="1" t="s">
        <v>250</v>
      </c>
      <c r="M100" s="27" t="s">
        <v>781</v>
      </c>
      <c r="N100" s="51">
        <v>81111811</v>
      </c>
      <c r="O100" s="1" t="s">
        <v>782</v>
      </c>
      <c r="P100" s="2">
        <v>4019895748</v>
      </c>
      <c r="Q100" s="2">
        <v>4019860837.5999999</v>
      </c>
      <c r="R100" s="1">
        <v>26023</v>
      </c>
      <c r="S100" s="1" t="s">
        <v>89</v>
      </c>
      <c r="T100" s="3" t="s">
        <v>448</v>
      </c>
      <c r="U100" s="1"/>
      <c r="V100" s="1"/>
      <c r="W100" s="1"/>
      <c r="X100" s="1"/>
      <c r="Y100" s="19"/>
      <c r="Z100" s="1"/>
      <c r="AA100" s="1"/>
      <c r="AB100" s="1"/>
      <c r="AC100" s="1"/>
      <c r="AD100" s="1"/>
      <c r="AE100" s="1"/>
      <c r="AF100" s="1"/>
      <c r="AG100" s="1"/>
      <c r="AH100" s="1"/>
      <c r="AI100" s="3"/>
      <c r="AJ100" s="3"/>
      <c r="AK100" s="1"/>
      <c r="AL100" s="9">
        <f ca="1">+YEAR(TODAY())-YEAR(Tabla1[[#This Row],[FECHA DE NACIMIENTO]])</f>
        <v>123</v>
      </c>
      <c r="AM100" s="1"/>
      <c r="AN100" s="37"/>
      <c r="AO100" s="2"/>
      <c r="AP100" s="1"/>
      <c r="AQ100" s="1"/>
      <c r="AR100" s="1"/>
      <c r="AS100" s="102"/>
      <c r="AT100" s="1"/>
      <c r="AU100" s="37"/>
      <c r="AV100" s="1"/>
      <c r="AW100" s="37"/>
      <c r="AX100" s="37"/>
      <c r="AY100" s="46">
        <f t="shared" si="10"/>
        <v>0</v>
      </c>
      <c r="AZ100" s="1"/>
      <c r="BA100" s="1"/>
      <c r="BB100" s="2"/>
      <c r="BC100" s="37"/>
      <c r="BD100" s="1"/>
      <c r="BE100" s="1"/>
      <c r="BF100" s="1"/>
      <c r="BG100" s="37"/>
      <c r="BH100" s="1"/>
      <c r="BI100" s="37"/>
      <c r="BJ100" s="2"/>
      <c r="BK100" s="1"/>
      <c r="BL100" s="37"/>
      <c r="BM100" s="37"/>
      <c r="BN100" s="1"/>
      <c r="BO100" s="1"/>
      <c r="BP100" s="37"/>
      <c r="BQ100" s="1"/>
      <c r="BR100" s="2"/>
      <c r="BS100" s="37"/>
      <c r="BT100" s="1"/>
      <c r="BU100" s="37"/>
      <c r="BV100" s="5"/>
    </row>
    <row r="101" spans="1:74" ht="15" customHeight="1" x14ac:dyDescent="0.25">
      <c r="A101" s="32" t="s">
        <v>459</v>
      </c>
      <c r="B101" s="4" t="s">
        <v>460</v>
      </c>
      <c r="C101" s="18" t="s">
        <v>54</v>
      </c>
      <c r="D101" s="3">
        <v>69</v>
      </c>
      <c r="E101" s="3" t="s">
        <v>55</v>
      </c>
      <c r="F101" s="27" t="s">
        <v>783</v>
      </c>
      <c r="G101" s="1" t="s">
        <v>784</v>
      </c>
      <c r="H101" s="3" t="s">
        <v>772</v>
      </c>
      <c r="I101" s="38">
        <v>44987</v>
      </c>
      <c r="J101" s="3" t="s">
        <v>493</v>
      </c>
      <c r="K101" s="3" t="s">
        <v>494</v>
      </c>
      <c r="L101" s="1" t="s">
        <v>225</v>
      </c>
      <c r="M101" s="27" t="s">
        <v>785</v>
      </c>
      <c r="N101" s="51">
        <v>43232800</v>
      </c>
      <c r="O101" s="1" t="s">
        <v>786</v>
      </c>
      <c r="P101" s="2">
        <v>96500000</v>
      </c>
      <c r="Q101" s="2">
        <v>96489999</v>
      </c>
      <c r="R101" s="1">
        <v>20523</v>
      </c>
      <c r="S101" s="1" t="s">
        <v>89</v>
      </c>
      <c r="T101" s="3" t="s">
        <v>448</v>
      </c>
      <c r="U101" s="1"/>
      <c r="V101" s="1"/>
      <c r="W101" s="1"/>
      <c r="X101" s="1"/>
      <c r="Y101" s="19"/>
      <c r="Z101" s="1"/>
      <c r="AA101" s="1"/>
      <c r="AB101" s="1"/>
      <c r="AC101" s="1"/>
      <c r="AD101" s="1"/>
      <c r="AE101" s="1"/>
      <c r="AF101" s="1"/>
      <c r="AG101" s="1"/>
      <c r="AH101" s="1"/>
      <c r="AI101" s="3"/>
      <c r="AJ101" s="3"/>
      <c r="AK101" s="1"/>
      <c r="AL101" s="9">
        <f ca="1">+YEAR(TODAY())-YEAR(Tabla1[[#This Row],[FECHA DE NACIMIENTO]])</f>
        <v>123</v>
      </c>
      <c r="AM101" s="1"/>
      <c r="AN101" s="37"/>
      <c r="AO101" s="2"/>
      <c r="AP101" s="1"/>
      <c r="AQ101" s="1"/>
      <c r="AR101" s="1"/>
      <c r="AS101" s="102"/>
      <c r="AT101" s="1"/>
      <c r="AU101" s="37"/>
      <c r="AV101" s="1"/>
      <c r="AW101" s="37"/>
      <c r="AX101" s="37"/>
      <c r="AY101" s="46">
        <f t="shared" si="10"/>
        <v>0</v>
      </c>
      <c r="AZ101" s="1"/>
      <c r="BA101" s="1"/>
      <c r="BB101" s="2"/>
      <c r="BC101" s="37"/>
      <c r="BD101" s="1"/>
      <c r="BE101" s="1"/>
      <c r="BF101" s="1"/>
      <c r="BG101" s="37"/>
      <c r="BH101" s="1"/>
      <c r="BI101" s="37"/>
      <c r="BJ101" s="2"/>
      <c r="BK101" s="1"/>
      <c r="BL101" s="37"/>
      <c r="BM101" s="37"/>
      <c r="BN101" s="1"/>
      <c r="BO101" s="1"/>
      <c r="BP101" s="37"/>
      <c r="BQ101" s="1"/>
      <c r="BR101" s="2"/>
      <c r="BS101" s="37"/>
      <c r="BT101" s="1"/>
      <c r="BU101" s="37"/>
      <c r="BV101" s="5"/>
    </row>
    <row r="102" spans="1:74" ht="15" customHeight="1" x14ac:dyDescent="0.25">
      <c r="A102" s="32" t="s">
        <v>459</v>
      </c>
      <c r="B102" s="4" t="s">
        <v>460</v>
      </c>
      <c r="C102" s="18" t="s">
        <v>54</v>
      </c>
      <c r="D102" s="3">
        <v>82</v>
      </c>
      <c r="E102" s="3" t="s">
        <v>55</v>
      </c>
      <c r="F102" s="27" t="s">
        <v>787</v>
      </c>
      <c r="G102" s="1" t="s">
        <v>788</v>
      </c>
      <c r="H102" s="3" t="s">
        <v>772</v>
      </c>
      <c r="I102" s="38">
        <v>45016</v>
      </c>
      <c r="J102" s="3" t="s">
        <v>493</v>
      </c>
      <c r="K102" s="3" t="s">
        <v>494</v>
      </c>
      <c r="L102" s="1" t="s">
        <v>225</v>
      </c>
      <c r="M102" s="27" t="s">
        <v>789</v>
      </c>
      <c r="N102" s="51">
        <v>81111500</v>
      </c>
      <c r="O102" s="1" t="s">
        <v>790</v>
      </c>
      <c r="P102" s="2">
        <v>1539604000</v>
      </c>
      <c r="Q102" s="2">
        <v>1409169015</v>
      </c>
      <c r="R102" s="1">
        <v>30823</v>
      </c>
      <c r="S102" s="1" t="s">
        <v>89</v>
      </c>
      <c r="T102" s="3" t="s">
        <v>448</v>
      </c>
      <c r="U102" s="1"/>
      <c r="V102" s="1"/>
      <c r="W102" s="1"/>
      <c r="X102" s="1"/>
      <c r="Y102" s="19"/>
      <c r="Z102" s="1"/>
      <c r="AA102" s="1"/>
      <c r="AB102" s="1"/>
      <c r="AC102" s="1"/>
      <c r="AD102" s="1"/>
      <c r="AE102" s="1"/>
      <c r="AF102" s="1"/>
      <c r="AG102" s="1"/>
      <c r="AH102" s="1"/>
      <c r="AI102" s="3"/>
      <c r="AJ102" s="3"/>
      <c r="AK102" s="1"/>
      <c r="AL102" s="9">
        <f ca="1">+YEAR(TODAY())-YEAR(Tabla1[[#This Row],[FECHA DE NACIMIENTO]])</f>
        <v>123</v>
      </c>
      <c r="AM102" s="1"/>
      <c r="AN102" s="37"/>
      <c r="AO102" s="2"/>
      <c r="AP102" s="1"/>
      <c r="AQ102" s="1"/>
      <c r="AR102" s="1"/>
      <c r="AS102" s="102"/>
      <c r="AT102" s="1"/>
      <c r="AU102" s="37"/>
      <c r="AV102" s="1"/>
      <c r="AW102" s="37"/>
      <c r="AX102" s="37"/>
      <c r="AY102" s="46">
        <f t="shared" si="10"/>
        <v>0</v>
      </c>
      <c r="AZ102" s="1"/>
      <c r="BA102" s="1"/>
      <c r="BB102" s="2"/>
      <c r="BC102" s="37"/>
      <c r="BD102" s="1"/>
      <c r="BE102" s="1"/>
      <c r="BF102" s="1"/>
      <c r="BG102" s="37"/>
      <c r="BH102" s="1"/>
      <c r="BI102" s="37"/>
      <c r="BJ102" s="2"/>
      <c r="BK102" s="1"/>
      <c r="BL102" s="37"/>
      <c r="BM102" s="37"/>
      <c r="BN102" s="1"/>
      <c r="BO102" s="1"/>
      <c r="BP102" s="37"/>
      <c r="BQ102" s="1"/>
      <c r="BR102" s="2"/>
      <c r="BS102" s="37"/>
      <c r="BT102" s="1"/>
      <c r="BU102" s="37"/>
      <c r="BV102" s="5"/>
    </row>
    <row r="103" spans="1:74" ht="15" customHeight="1" x14ac:dyDescent="0.25">
      <c r="A103" s="32" t="s">
        <v>459</v>
      </c>
      <c r="B103" s="4" t="s">
        <v>460</v>
      </c>
      <c r="C103" s="18" t="s">
        <v>54</v>
      </c>
      <c r="D103" s="3">
        <v>120</v>
      </c>
      <c r="E103" s="3" t="s">
        <v>55</v>
      </c>
      <c r="F103" s="27" t="s">
        <v>792</v>
      </c>
      <c r="G103" s="1" t="s">
        <v>791</v>
      </c>
      <c r="H103" s="3" t="s">
        <v>772</v>
      </c>
      <c r="I103" s="38">
        <v>44995</v>
      </c>
      <c r="J103" s="3" t="s">
        <v>493</v>
      </c>
      <c r="K103" s="3" t="s">
        <v>494</v>
      </c>
      <c r="L103" s="1" t="s">
        <v>340</v>
      </c>
      <c r="M103" s="27" t="s">
        <v>793</v>
      </c>
      <c r="N103" s="51">
        <v>40141700</v>
      </c>
      <c r="O103" s="1" t="s">
        <v>794</v>
      </c>
      <c r="P103" s="2">
        <v>220000000</v>
      </c>
      <c r="Q103" s="2">
        <v>220000000</v>
      </c>
      <c r="R103" s="1">
        <v>23722</v>
      </c>
      <c r="S103" s="1" t="s">
        <v>795</v>
      </c>
      <c r="T103" s="3" t="s">
        <v>448</v>
      </c>
      <c r="U103" s="1"/>
      <c r="V103" s="1"/>
      <c r="W103" s="1"/>
      <c r="X103" s="1"/>
      <c r="Y103" s="19"/>
      <c r="Z103" s="1"/>
      <c r="AA103" s="1"/>
      <c r="AB103" s="1"/>
      <c r="AC103" s="1"/>
      <c r="AD103" s="1"/>
      <c r="AE103" s="1"/>
      <c r="AF103" s="1"/>
      <c r="AG103" s="1"/>
      <c r="AH103" s="1"/>
      <c r="AI103" s="3"/>
      <c r="AJ103" s="3"/>
      <c r="AK103" s="1"/>
      <c r="AL103" s="9">
        <f ca="1">+YEAR(TODAY())-YEAR(Tabla1[[#This Row],[FECHA DE NACIMIENTO]])</f>
        <v>123</v>
      </c>
      <c r="AM103" s="1"/>
      <c r="AN103" s="37"/>
      <c r="AO103" s="2"/>
      <c r="AP103" s="1"/>
      <c r="AQ103" s="1"/>
      <c r="AR103" s="1"/>
      <c r="AS103" s="102"/>
      <c r="AT103" s="1"/>
      <c r="AU103" s="37"/>
      <c r="AV103" s="1"/>
      <c r="AW103" s="37"/>
      <c r="AX103" s="37"/>
      <c r="AY103" s="46">
        <f t="shared" si="10"/>
        <v>0</v>
      </c>
      <c r="AZ103" s="1"/>
      <c r="BA103" s="1"/>
      <c r="BB103" s="2"/>
      <c r="BC103" s="37"/>
      <c r="BD103" s="1"/>
      <c r="BE103" s="1"/>
      <c r="BF103" s="1"/>
      <c r="BG103" s="37"/>
      <c r="BH103" s="1"/>
      <c r="BI103" s="37"/>
      <c r="BJ103" s="2"/>
      <c r="BK103" s="1"/>
      <c r="BL103" s="37"/>
      <c r="BM103" s="37"/>
      <c r="BN103" s="1"/>
      <c r="BO103" s="1"/>
      <c r="BP103" s="37"/>
      <c r="BQ103" s="1"/>
      <c r="BR103" s="2"/>
      <c r="BS103" s="37"/>
      <c r="BT103" s="1"/>
      <c r="BU103" s="37"/>
      <c r="BV103" s="5"/>
    </row>
    <row r="104" spans="1:74" ht="15" customHeight="1" x14ac:dyDescent="0.25">
      <c r="A104" s="32" t="s">
        <v>459</v>
      </c>
      <c r="B104" s="4" t="s">
        <v>460</v>
      </c>
      <c r="C104" s="18" t="s">
        <v>54</v>
      </c>
      <c r="D104" s="3">
        <v>168</v>
      </c>
      <c r="E104" s="3" t="s">
        <v>55</v>
      </c>
      <c r="F104" s="27" t="s">
        <v>796</v>
      </c>
      <c r="G104" s="1" t="s">
        <v>797</v>
      </c>
      <c r="H104" s="3" t="s">
        <v>772</v>
      </c>
      <c r="I104" s="38">
        <v>45015</v>
      </c>
      <c r="J104" s="3" t="s">
        <v>493</v>
      </c>
      <c r="K104" s="3" t="s">
        <v>798</v>
      </c>
      <c r="L104" s="1" t="s">
        <v>340</v>
      </c>
      <c r="M104" s="27" t="s">
        <v>799</v>
      </c>
      <c r="N104" s="51">
        <v>92121500</v>
      </c>
      <c r="O104" s="1" t="s">
        <v>800</v>
      </c>
      <c r="P104" s="2">
        <v>10994809613</v>
      </c>
      <c r="Q104" s="2">
        <v>10222636747</v>
      </c>
      <c r="R104" s="1" t="s">
        <v>801</v>
      </c>
      <c r="S104" s="1" t="s">
        <v>802</v>
      </c>
      <c r="T104" s="3" t="s">
        <v>448</v>
      </c>
      <c r="U104" s="1"/>
      <c r="V104" s="1"/>
      <c r="W104" s="1"/>
      <c r="X104" s="1"/>
      <c r="Y104" s="19"/>
      <c r="Z104" s="1"/>
      <c r="AA104" s="1"/>
      <c r="AB104" s="1"/>
      <c r="AC104" s="1"/>
      <c r="AD104" s="1"/>
      <c r="AE104" s="1"/>
      <c r="AF104" s="1"/>
      <c r="AG104" s="1"/>
      <c r="AH104" s="1"/>
      <c r="AI104" s="3"/>
      <c r="AJ104" s="3"/>
      <c r="AK104" s="1"/>
      <c r="AL104" s="9">
        <f ca="1">+YEAR(TODAY())-YEAR(Tabla1[[#This Row],[FECHA DE NACIMIENTO]])</f>
        <v>123</v>
      </c>
      <c r="AM104" s="1"/>
      <c r="AN104" s="37"/>
      <c r="AO104" s="2"/>
      <c r="AP104" s="1"/>
      <c r="AQ104" s="1"/>
      <c r="AR104" s="1"/>
      <c r="AS104" s="102"/>
      <c r="AT104" s="1"/>
      <c r="AU104" s="37"/>
      <c r="AV104" s="1"/>
      <c r="AW104" s="37"/>
      <c r="AX104" s="37"/>
      <c r="AY104" s="46">
        <f t="shared" si="10"/>
        <v>0</v>
      </c>
      <c r="AZ104" s="1"/>
      <c r="BA104" s="1"/>
      <c r="BB104" s="2"/>
      <c r="BC104" s="37"/>
      <c r="BD104" s="1"/>
      <c r="BE104" s="1"/>
      <c r="BF104" s="1"/>
      <c r="BG104" s="37"/>
      <c r="BH104" s="1"/>
      <c r="BI104" s="37"/>
      <c r="BJ104" s="2"/>
      <c r="BK104" s="1"/>
      <c r="BL104" s="37"/>
      <c r="BM104" s="37"/>
      <c r="BN104" s="1"/>
      <c r="BO104" s="1"/>
      <c r="BP104" s="37"/>
      <c r="BQ104" s="1"/>
      <c r="BR104" s="2"/>
      <c r="BS104" s="37"/>
      <c r="BT104" s="1"/>
      <c r="BU104" s="37"/>
      <c r="BV104" s="5"/>
    </row>
    <row r="105" spans="1:74" ht="15" customHeight="1" x14ac:dyDescent="0.25">
      <c r="A105" s="32" t="s">
        <v>459</v>
      </c>
      <c r="B105" s="4" t="s">
        <v>460</v>
      </c>
      <c r="C105" s="18" t="s">
        <v>54</v>
      </c>
      <c r="D105" s="3">
        <v>231</v>
      </c>
      <c r="E105" s="3" t="s">
        <v>55</v>
      </c>
      <c r="F105" s="27" t="s">
        <v>804</v>
      </c>
      <c r="G105" s="1" t="s">
        <v>803</v>
      </c>
      <c r="H105" s="3" t="s">
        <v>772</v>
      </c>
      <c r="I105" s="38">
        <v>45016</v>
      </c>
      <c r="J105" s="3" t="s">
        <v>504</v>
      </c>
      <c r="K105" s="3" t="s">
        <v>504</v>
      </c>
      <c r="L105" s="1" t="s">
        <v>313</v>
      </c>
      <c r="M105" s="27" t="s">
        <v>805</v>
      </c>
      <c r="N105" s="51">
        <v>32151800</v>
      </c>
      <c r="O105" s="1" t="s">
        <v>806</v>
      </c>
      <c r="P105" s="2">
        <v>2735217031</v>
      </c>
      <c r="Q105" s="2">
        <v>2735217031</v>
      </c>
      <c r="R105" s="1">
        <v>28223</v>
      </c>
      <c r="S105" s="1" t="s">
        <v>89</v>
      </c>
      <c r="T105" s="3" t="s">
        <v>448</v>
      </c>
      <c r="U105" s="1"/>
      <c r="V105" s="1"/>
      <c r="W105" s="1"/>
      <c r="X105" s="1"/>
      <c r="Y105" s="19"/>
      <c r="Z105" s="1"/>
      <c r="AA105" s="1"/>
      <c r="AB105" s="1"/>
      <c r="AC105" s="1"/>
      <c r="AD105" s="1"/>
      <c r="AE105" s="1"/>
      <c r="AF105" s="1"/>
      <c r="AG105" s="1"/>
      <c r="AH105" s="1"/>
      <c r="AI105" s="3"/>
      <c r="AJ105" s="3"/>
      <c r="AK105" s="1"/>
      <c r="AL105" s="9">
        <f ca="1">+YEAR(TODAY())-YEAR(Tabla1[[#This Row],[FECHA DE NACIMIENTO]])</f>
        <v>123</v>
      </c>
      <c r="AM105" s="1"/>
      <c r="AN105" s="37"/>
      <c r="AO105" s="2"/>
      <c r="AP105" s="1"/>
      <c r="AQ105" s="1"/>
      <c r="AR105" s="1"/>
      <c r="AS105" s="102"/>
      <c r="AT105" s="1"/>
      <c r="AU105" s="37"/>
      <c r="AV105" s="1"/>
      <c r="AW105" s="37"/>
      <c r="AX105" s="37"/>
      <c r="AY105" s="46">
        <f t="shared" si="10"/>
        <v>0</v>
      </c>
      <c r="AZ105" s="1"/>
      <c r="BA105" s="1"/>
      <c r="BB105" s="2"/>
      <c r="BC105" s="37"/>
      <c r="BD105" s="1"/>
      <c r="BE105" s="1"/>
      <c r="BF105" s="1"/>
      <c r="BG105" s="37"/>
      <c r="BH105" s="1"/>
      <c r="BI105" s="37"/>
      <c r="BJ105" s="2"/>
      <c r="BK105" s="1"/>
      <c r="BL105" s="37"/>
      <c r="BM105" s="37"/>
      <c r="BN105" s="1"/>
      <c r="BO105" s="1"/>
      <c r="BP105" s="37"/>
      <c r="BQ105" s="1"/>
      <c r="BR105" s="2"/>
      <c r="BS105" s="37"/>
      <c r="BT105" s="1"/>
      <c r="BU105" s="37"/>
      <c r="BV105" s="5"/>
    </row>
    <row r="106" spans="1:74" ht="15" customHeight="1" x14ac:dyDescent="0.25">
      <c r="A106" s="32" t="s">
        <v>459</v>
      </c>
      <c r="B106" s="4" t="s">
        <v>460</v>
      </c>
      <c r="C106" s="18" t="s">
        <v>54</v>
      </c>
      <c r="D106" s="3">
        <v>282</v>
      </c>
      <c r="E106" s="3" t="s">
        <v>55</v>
      </c>
      <c r="F106" s="27" t="s">
        <v>812</v>
      </c>
      <c r="G106" s="1" t="s">
        <v>807</v>
      </c>
      <c r="H106" s="3" t="s">
        <v>772</v>
      </c>
      <c r="I106" s="53">
        <v>44999</v>
      </c>
      <c r="J106" s="3" t="s">
        <v>59</v>
      </c>
      <c r="K106" s="3" t="s">
        <v>60</v>
      </c>
      <c r="L106" s="1" t="s">
        <v>250</v>
      </c>
      <c r="M106" s="27" t="s">
        <v>808</v>
      </c>
      <c r="N106" s="51">
        <v>80161504</v>
      </c>
      <c r="O106" s="1" t="s">
        <v>809</v>
      </c>
      <c r="P106" s="2">
        <v>42750000</v>
      </c>
      <c r="Q106" s="2">
        <v>42750000</v>
      </c>
      <c r="R106" s="1">
        <v>28123</v>
      </c>
      <c r="S106" s="1" t="s">
        <v>89</v>
      </c>
      <c r="T106" s="3" t="s">
        <v>64</v>
      </c>
      <c r="U106" s="1" t="s">
        <v>65</v>
      </c>
      <c r="V106" s="1"/>
      <c r="W106" s="1" t="s">
        <v>810</v>
      </c>
      <c r="X106" s="1" t="s">
        <v>772</v>
      </c>
      <c r="Y106" s="19">
        <v>57123</v>
      </c>
      <c r="Z106" s="1" t="s">
        <v>67</v>
      </c>
      <c r="AA106" s="1"/>
      <c r="AB106" s="1" t="s">
        <v>68</v>
      </c>
      <c r="AC106" s="1" t="s">
        <v>69</v>
      </c>
      <c r="AD106" s="1" t="s">
        <v>811</v>
      </c>
      <c r="AE106" s="1">
        <v>1023910419</v>
      </c>
      <c r="AF106" s="1"/>
      <c r="AG106" s="1" t="s">
        <v>603</v>
      </c>
      <c r="AH106" s="1"/>
      <c r="AI106" s="3"/>
      <c r="AJ106" s="3"/>
      <c r="AK106" s="1"/>
      <c r="AL106" s="9">
        <f ca="1">+YEAR(TODAY())-YEAR(Tabla1[[#This Row],[FECHA DE NACIMIENTO]])</f>
        <v>123</v>
      </c>
      <c r="AM106" s="1">
        <v>57123</v>
      </c>
      <c r="AN106" s="37">
        <v>45002</v>
      </c>
      <c r="AO106" s="2">
        <v>42750000</v>
      </c>
      <c r="AP106" s="1"/>
      <c r="AQ106" s="1"/>
      <c r="AR106" s="1"/>
      <c r="AS106" s="102">
        <v>42750000</v>
      </c>
      <c r="AT106" s="1" t="s">
        <v>75</v>
      </c>
      <c r="AU106" s="37">
        <v>45001</v>
      </c>
      <c r="AV106" s="1" t="s">
        <v>74</v>
      </c>
      <c r="AW106" s="37">
        <v>45002</v>
      </c>
      <c r="AX106" s="37">
        <v>45291</v>
      </c>
      <c r="AY106" s="18">
        <f t="shared" si="10"/>
        <v>289</v>
      </c>
      <c r="AZ106" s="1" t="s">
        <v>437</v>
      </c>
      <c r="BA106" s="1">
        <v>393757630</v>
      </c>
      <c r="BB106" s="2"/>
      <c r="BC106" s="37"/>
      <c r="BD106" s="1"/>
      <c r="BE106" s="1"/>
      <c r="BF106" s="1"/>
      <c r="BG106" s="37"/>
      <c r="BH106" s="1"/>
      <c r="BI106" s="37"/>
      <c r="BJ106" s="2"/>
      <c r="BK106" s="1"/>
      <c r="BL106" s="37"/>
      <c r="BM106" s="37"/>
      <c r="BN106" s="1"/>
      <c r="BO106" s="1"/>
      <c r="BP106" s="37"/>
      <c r="BQ106" s="1"/>
      <c r="BR106" s="2"/>
      <c r="BS106" s="37"/>
      <c r="BT106" s="1"/>
      <c r="BU106" s="37"/>
      <c r="BV106" s="5"/>
    </row>
    <row r="107" spans="1:74" ht="15" customHeight="1" x14ac:dyDescent="0.25">
      <c r="A107" s="32" t="s">
        <v>459</v>
      </c>
      <c r="B107" s="4" t="s">
        <v>460</v>
      </c>
      <c r="C107" s="18" t="s">
        <v>54</v>
      </c>
      <c r="D107" s="3">
        <v>273</v>
      </c>
      <c r="E107" s="3" t="s">
        <v>55</v>
      </c>
      <c r="F107" s="27" t="s">
        <v>814</v>
      </c>
      <c r="G107" s="1" t="s">
        <v>813</v>
      </c>
      <c r="H107" s="3" t="s">
        <v>772</v>
      </c>
      <c r="I107" s="53">
        <v>44999</v>
      </c>
      <c r="J107" s="3" t="s">
        <v>59</v>
      </c>
      <c r="K107" s="3" t="s">
        <v>330</v>
      </c>
      <c r="L107" s="1" t="s">
        <v>340</v>
      </c>
      <c r="M107" s="3" t="e">
        <f>+UPPER(#REF!)</f>
        <v>#REF!</v>
      </c>
      <c r="N107" s="3" t="e">
        <f>+UPPER(Tabla1[[#This Row],[OBJETO]])</f>
        <v>#REF!</v>
      </c>
      <c r="O107" s="3" t="e">
        <f>+UPPER(Tabla1[[#This Row],[CODIGO UNSCSP]])</f>
        <v>#REF!</v>
      </c>
      <c r="P107" s="3" t="e">
        <f>+UPPER(Tabla1[[#This Row],[NOMBRE DE CODIGO]])</f>
        <v>#REF!</v>
      </c>
      <c r="Q107" s="3" t="e">
        <f>+UPPER(Tabla1[[#This Row],[VALOR PROCESO EN EL PAABS SECOP II]])</f>
        <v>#REF!</v>
      </c>
      <c r="R107" s="3" t="e">
        <f>+UPPER(Tabla1[[#This Row],[VALOR PROCESO  ESTUDIOS PREVIOS ]])</f>
        <v>#REF!</v>
      </c>
      <c r="S107" s="3" t="e">
        <f>+UPPER(Tabla1[[#This Row],[CDP]])</f>
        <v>#REF!</v>
      </c>
      <c r="T107" s="3" t="e">
        <f>+UPPER(Tabla1[[#This Row],[RUBRO]])</f>
        <v>#REF!</v>
      </c>
      <c r="U107" s="3" t="e">
        <f>+UPPER(Tabla1[[#This Row],[ETAPA]])</f>
        <v>#REF!</v>
      </c>
      <c r="V107" s="3" t="e">
        <f>+UPPER(Tabla1[[#This Row],[ESTADO]])</f>
        <v>#REF!</v>
      </c>
      <c r="W107" s="3" t="e">
        <f>+UPPER(Tabla1[[#This Row],[RESOLUCION DECLARACTORIA DESIERTO]])</f>
        <v>#REF!</v>
      </c>
      <c r="X107" s="3" t="e">
        <f>+UPPER(Tabla1[[#This Row],[N° DE CONTRATO CELEBRADO]])</f>
        <v>#REF!</v>
      </c>
      <c r="Y107" s="3" t="e">
        <f>+UPPER(Tabla1[[#This Row],[MES2]])</f>
        <v>#REF!</v>
      </c>
      <c r="Z107" s="3" t="e">
        <f>+UPPER(Tabla1[[#This Row],[FECHA DE FIRMA CONTRATO]])</f>
        <v>#REF!</v>
      </c>
      <c r="AA107" s="3" t="e">
        <f>+UPPER(Tabla1[[#This Row],[TIPO DE CONTRATO]])</f>
        <v>#REF!</v>
      </c>
      <c r="AB107" s="3" t="e">
        <f>+UPPER(Tabla1[[#This Row],[OTRO TIPO DE CONTRATO]])</f>
        <v>#REF!</v>
      </c>
      <c r="AC107" s="3" t="e">
        <f>+UPPER(Tabla1[[#This Row],[REGIONAL]])</f>
        <v>#REF!</v>
      </c>
      <c r="AD107" s="3" t="e">
        <f>+UPPER(Tabla1[[#This Row],[
LUGAR DE EJECUCION
]])</f>
        <v>#REF!</v>
      </c>
      <c r="AE107" s="3" t="e">
        <f>+UPPER(Tabla1[[#This Row],[CONTRATISTA]])</f>
        <v>#REF!</v>
      </c>
      <c r="AF107" s="3" t="e">
        <f>+UPPER(Tabla1[[#This Row],[IDENTIFICACION]])</f>
        <v>#REF!</v>
      </c>
      <c r="AG107" s="3" t="e">
        <f>+UPPER(Tabla1[[#This Row],[DV]])</f>
        <v>#REF!</v>
      </c>
      <c r="AH107" s="3" t="e">
        <f>+UPPER(Tabla1[[#This Row],[PROFESIÓN]])</f>
        <v>#REF!</v>
      </c>
      <c r="AI107" s="3" t="e">
        <f>+UPPER(Tabla1[[#This Row],[MYPIME]])</f>
        <v>#REF!</v>
      </c>
      <c r="AJ107" s="3"/>
      <c r="AK107" s="1"/>
      <c r="AL107" s="9">
        <f ca="1">+YEAR(TODAY())-YEAR(Tabla1[[#This Row],[FECHA DE NACIMIENTO]])</f>
        <v>123</v>
      </c>
      <c r="AM107" s="1"/>
      <c r="AN107" s="37"/>
      <c r="AO107" s="2"/>
      <c r="AP107" s="1"/>
      <c r="AQ107" s="1"/>
      <c r="AR107" s="1"/>
      <c r="AS107" s="102"/>
      <c r="AT107" s="1"/>
      <c r="AU107" s="37"/>
      <c r="AV107" s="1"/>
      <c r="AW107" s="37"/>
      <c r="AX107" s="37"/>
      <c r="AY107" s="18"/>
      <c r="AZ107" s="1"/>
      <c r="BA107" s="1"/>
      <c r="BB107" s="2"/>
      <c r="BC107" s="37"/>
      <c r="BD107" s="1"/>
      <c r="BE107" s="1"/>
      <c r="BF107" s="1"/>
      <c r="BG107" s="37"/>
      <c r="BH107" s="1"/>
      <c r="BI107" s="37"/>
      <c r="BJ107" s="2"/>
      <c r="BK107" s="1"/>
      <c r="BL107" s="37"/>
      <c r="BM107" s="37"/>
      <c r="BN107" s="1"/>
      <c r="BO107" s="1"/>
      <c r="BP107" s="37"/>
      <c r="BQ107" s="1"/>
      <c r="BR107" s="2"/>
      <c r="BS107" s="37"/>
      <c r="BT107" s="1"/>
      <c r="BU107" s="37"/>
      <c r="BV107" s="5"/>
    </row>
    <row r="108" spans="1:74" ht="15" customHeight="1" x14ac:dyDescent="0.25">
      <c r="A108" s="70" t="s">
        <v>459</v>
      </c>
      <c r="B108" s="71" t="s">
        <v>460</v>
      </c>
      <c r="C108" s="72" t="s">
        <v>54</v>
      </c>
      <c r="D108" s="73">
        <v>111</v>
      </c>
      <c r="E108" s="74" t="s">
        <v>221</v>
      </c>
      <c r="F108" s="73" t="s">
        <v>821</v>
      </c>
      <c r="G108" s="88" t="s">
        <v>822</v>
      </c>
      <c r="H108" s="73" t="s">
        <v>772</v>
      </c>
      <c r="I108" s="89">
        <v>44988</v>
      </c>
      <c r="J108" s="73" t="s">
        <v>59</v>
      </c>
      <c r="K108" s="74" t="s">
        <v>60</v>
      </c>
      <c r="L108" s="74" t="s">
        <v>86</v>
      </c>
      <c r="M108" s="74" t="s">
        <v>823</v>
      </c>
      <c r="N108" s="74">
        <v>80161500</v>
      </c>
      <c r="O108" s="76" t="s">
        <v>735</v>
      </c>
      <c r="P108" s="76">
        <v>25000000</v>
      </c>
      <c r="Q108" s="76">
        <v>27500000</v>
      </c>
      <c r="R108" s="73">
        <v>23423</v>
      </c>
      <c r="S108" s="73" t="s">
        <v>89</v>
      </c>
      <c r="T108" s="74" t="s">
        <v>64</v>
      </c>
      <c r="U108" s="74" t="s">
        <v>65</v>
      </c>
      <c r="V108" s="74"/>
      <c r="W108" s="88" t="s">
        <v>824</v>
      </c>
      <c r="X108" s="74" t="s">
        <v>772</v>
      </c>
      <c r="Y108" s="19">
        <v>44998</v>
      </c>
      <c r="Z108" s="74" t="s">
        <v>60</v>
      </c>
      <c r="AA108" s="73"/>
      <c r="AB108" s="73" t="s">
        <v>825</v>
      </c>
      <c r="AC108" s="73" t="s">
        <v>826</v>
      </c>
      <c r="AD108" s="73" t="s">
        <v>827</v>
      </c>
      <c r="AE108" s="73">
        <v>1090393438</v>
      </c>
      <c r="AF108" s="74" t="s">
        <v>141</v>
      </c>
      <c r="AG108" s="73" t="s">
        <v>828</v>
      </c>
      <c r="AH108" s="74" t="s">
        <v>552</v>
      </c>
      <c r="AI108" s="74" t="s">
        <v>467</v>
      </c>
      <c r="AJ108" s="73" t="s">
        <v>518</v>
      </c>
      <c r="AK108" s="84">
        <v>32225</v>
      </c>
      <c r="AL108" s="90" t="e">
        <f ca="1">+YEAR(TODAY())-YEAR([2]!Tabla1[[#This Row],[FECHA DE NACIMIENTO]])</f>
        <v>#REF!</v>
      </c>
      <c r="AM108" s="74">
        <v>54623</v>
      </c>
      <c r="AN108" s="75">
        <v>44999</v>
      </c>
      <c r="AO108" s="76">
        <v>25000000</v>
      </c>
      <c r="AP108" s="73"/>
      <c r="AQ108" s="94"/>
      <c r="AR108" s="73"/>
      <c r="AS108" s="76">
        <v>25000000</v>
      </c>
      <c r="AT108" s="74" t="s">
        <v>75</v>
      </c>
      <c r="AU108" s="75">
        <v>44992</v>
      </c>
      <c r="AV108" s="81" t="s">
        <v>74</v>
      </c>
      <c r="AW108" s="75">
        <v>45000</v>
      </c>
      <c r="AX108" s="75">
        <v>45291</v>
      </c>
      <c r="AY108" s="72">
        <f t="shared" ref="AY108:AY126" si="11">(AX108-AW108)</f>
        <v>291</v>
      </c>
      <c r="AZ108" s="91" t="s">
        <v>829</v>
      </c>
      <c r="BA108" s="74">
        <v>88151663</v>
      </c>
      <c r="BB108" s="76"/>
      <c r="BC108" s="88"/>
      <c r="BD108" s="73"/>
      <c r="BE108" s="88"/>
      <c r="BF108" s="73"/>
      <c r="BG108" s="88"/>
      <c r="BH108" s="76"/>
      <c r="BI108" s="88"/>
      <c r="BJ108" s="79" t="e">
        <f>([2]!Tabla1[[#This Row],[VALOR TOTAL CONTRATO + VF]]+[2]!Tabla1[[#This Row],[ADICION 1 ]]+[2]!Tabla1[[#This Row],[ADICION 2]]-[2]!Tabla1[[#This Row],[LIBERACION]])</f>
        <v>#REF!</v>
      </c>
      <c r="BK108" s="88"/>
      <c r="BL108" s="88"/>
      <c r="BM108" s="88"/>
      <c r="BN108" s="88"/>
      <c r="BO108" s="73"/>
      <c r="BP108" s="88"/>
      <c r="BQ108" s="88"/>
      <c r="BR108" s="76"/>
      <c r="BS108" s="88"/>
      <c r="BT108" s="74">
        <f t="shared" ref="BT108:BT112" si="12">SUM(AY108+BK108+BN108+BQ108)</f>
        <v>291</v>
      </c>
      <c r="BU108" s="88"/>
      <c r="BV108" s="95"/>
    </row>
    <row r="109" spans="1:74" ht="15" customHeight="1" x14ac:dyDescent="0.25">
      <c r="A109" s="55" t="s">
        <v>459</v>
      </c>
      <c r="B109" s="56" t="s">
        <v>460</v>
      </c>
      <c r="C109" s="57" t="s">
        <v>54</v>
      </c>
      <c r="D109" s="58">
        <v>112</v>
      </c>
      <c r="E109" s="59" t="s">
        <v>221</v>
      </c>
      <c r="F109" s="58" t="s">
        <v>830</v>
      </c>
      <c r="G109" s="66" t="s">
        <v>831</v>
      </c>
      <c r="H109" s="58" t="s">
        <v>772</v>
      </c>
      <c r="I109" s="67">
        <v>44988</v>
      </c>
      <c r="J109" s="58" t="s">
        <v>59</v>
      </c>
      <c r="K109" s="59" t="s">
        <v>60</v>
      </c>
      <c r="L109" s="59" t="s">
        <v>86</v>
      </c>
      <c r="M109" s="59" t="s">
        <v>823</v>
      </c>
      <c r="N109" s="59">
        <v>80161500</v>
      </c>
      <c r="O109" s="61" t="s">
        <v>735</v>
      </c>
      <c r="P109" s="61">
        <v>25000000</v>
      </c>
      <c r="Q109" s="61">
        <v>27500000</v>
      </c>
      <c r="R109" s="58">
        <v>23323</v>
      </c>
      <c r="S109" s="58" t="s">
        <v>89</v>
      </c>
      <c r="T109" s="59" t="s">
        <v>64</v>
      </c>
      <c r="U109" s="59" t="s">
        <v>65</v>
      </c>
      <c r="V109" s="59"/>
      <c r="W109" s="66" t="s">
        <v>832</v>
      </c>
      <c r="X109" s="59" t="s">
        <v>772</v>
      </c>
      <c r="Y109" s="19">
        <v>44992</v>
      </c>
      <c r="Z109" s="59" t="s">
        <v>60</v>
      </c>
      <c r="AA109" s="58"/>
      <c r="AB109" s="58" t="s">
        <v>825</v>
      </c>
      <c r="AC109" s="58" t="s">
        <v>826</v>
      </c>
      <c r="AD109" s="58" t="s">
        <v>833</v>
      </c>
      <c r="AE109" s="58">
        <v>1090504369</v>
      </c>
      <c r="AF109" s="59" t="s">
        <v>141</v>
      </c>
      <c r="AG109" s="62" t="s">
        <v>834</v>
      </c>
      <c r="AH109" s="59" t="s">
        <v>552</v>
      </c>
      <c r="AI109" s="59" t="s">
        <v>467</v>
      </c>
      <c r="AJ109" s="58" t="s">
        <v>518</v>
      </c>
      <c r="AK109" s="65">
        <v>35515</v>
      </c>
      <c r="AL109" s="68" t="e">
        <f ca="1">+YEAR(TODAY())-YEAR([2]!Tabla1[[#This Row],[FECHA DE NACIMIENTO]])</f>
        <v>#REF!</v>
      </c>
      <c r="AM109" s="59">
        <v>48923</v>
      </c>
      <c r="AN109" s="60">
        <v>44993</v>
      </c>
      <c r="AO109" s="61">
        <v>25000000</v>
      </c>
      <c r="AP109" s="58"/>
      <c r="AQ109" s="96"/>
      <c r="AR109" s="58"/>
      <c r="AS109" s="61">
        <v>25000000</v>
      </c>
      <c r="AT109" s="59" t="s">
        <v>75</v>
      </c>
      <c r="AU109" s="60">
        <v>44993</v>
      </c>
      <c r="AV109" s="64" t="s">
        <v>74</v>
      </c>
      <c r="AW109" s="60">
        <v>45000</v>
      </c>
      <c r="AX109" s="60">
        <v>45291</v>
      </c>
      <c r="AY109" s="57">
        <f t="shared" si="11"/>
        <v>291</v>
      </c>
      <c r="AZ109" s="69" t="s">
        <v>829</v>
      </c>
      <c r="BA109" s="59">
        <v>88151663</v>
      </c>
      <c r="BB109" s="61"/>
      <c r="BC109" s="66"/>
      <c r="BD109" s="58"/>
      <c r="BE109" s="66"/>
      <c r="BF109" s="58"/>
      <c r="BG109" s="66"/>
      <c r="BH109" s="61"/>
      <c r="BI109" s="66"/>
      <c r="BJ109" s="63" t="e">
        <f>([2]!Tabla1[[#This Row],[VALOR TOTAL CONTRATO + VF]]+[2]!Tabla1[[#This Row],[ADICION 1 ]]+[2]!Tabla1[[#This Row],[ADICION 2]]-[2]!Tabla1[[#This Row],[LIBERACION]])</f>
        <v>#REF!</v>
      </c>
      <c r="BK109" s="66"/>
      <c r="BL109" s="66"/>
      <c r="BM109" s="66"/>
      <c r="BN109" s="66"/>
      <c r="BO109" s="58"/>
      <c r="BP109" s="66"/>
      <c r="BQ109" s="66"/>
      <c r="BR109" s="61"/>
      <c r="BS109" s="66"/>
      <c r="BT109" s="59">
        <f t="shared" si="12"/>
        <v>291</v>
      </c>
      <c r="BU109" s="66"/>
      <c r="BV109" s="97"/>
    </row>
    <row r="110" spans="1:74" ht="15" customHeight="1" x14ac:dyDescent="0.25">
      <c r="A110" s="55" t="s">
        <v>459</v>
      </c>
      <c r="B110" s="56" t="s">
        <v>460</v>
      </c>
      <c r="C110" s="57" t="s">
        <v>54</v>
      </c>
      <c r="D110" s="58">
        <v>113</v>
      </c>
      <c r="E110" s="59" t="s">
        <v>221</v>
      </c>
      <c r="F110" s="58" t="s">
        <v>835</v>
      </c>
      <c r="G110" s="66" t="s">
        <v>836</v>
      </c>
      <c r="H110" s="58" t="s">
        <v>772</v>
      </c>
      <c r="I110" s="67">
        <v>44988</v>
      </c>
      <c r="J110" s="58" t="s">
        <v>59</v>
      </c>
      <c r="K110" s="59" t="s">
        <v>60</v>
      </c>
      <c r="L110" s="59" t="s">
        <v>86</v>
      </c>
      <c r="M110" s="59" t="s">
        <v>823</v>
      </c>
      <c r="N110" s="59">
        <v>80161500</v>
      </c>
      <c r="O110" s="61" t="s">
        <v>735</v>
      </c>
      <c r="P110" s="61">
        <v>25000000</v>
      </c>
      <c r="Q110" s="61">
        <v>27500000</v>
      </c>
      <c r="R110" s="58">
        <v>23223</v>
      </c>
      <c r="S110" s="58" t="s">
        <v>89</v>
      </c>
      <c r="T110" s="59" t="s">
        <v>64</v>
      </c>
      <c r="U110" s="59" t="s">
        <v>65</v>
      </c>
      <c r="V110" s="59"/>
      <c r="W110" s="66" t="s">
        <v>837</v>
      </c>
      <c r="X110" s="59" t="s">
        <v>772</v>
      </c>
      <c r="Y110" s="19">
        <v>44993</v>
      </c>
      <c r="Z110" s="59" t="s">
        <v>60</v>
      </c>
      <c r="AA110" s="58"/>
      <c r="AB110" s="58" t="s">
        <v>825</v>
      </c>
      <c r="AC110" s="58" t="s">
        <v>826</v>
      </c>
      <c r="AD110" s="58" t="s">
        <v>838</v>
      </c>
      <c r="AE110" s="58">
        <v>1093766424</v>
      </c>
      <c r="AF110" s="59" t="s">
        <v>141</v>
      </c>
      <c r="AG110" s="62" t="s">
        <v>839</v>
      </c>
      <c r="AH110" s="59" t="s">
        <v>552</v>
      </c>
      <c r="AI110" s="59" t="s">
        <v>467</v>
      </c>
      <c r="AJ110" s="58" t="s">
        <v>518</v>
      </c>
      <c r="AK110" s="65">
        <v>33968</v>
      </c>
      <c r="AL110" s="68" t="e">
        <f ca="1">+YEAR(TODAY())-YEAR([2]!Tabla1[[#This Row],[FECHA DE NACIMIENTO]])</f>
        <v>#REF!</v>
      </c>
      <c r="AM110" s="59">
        <v>53923</v>
      </c>
      <c r="AN110" s="60">
        <v>44998</v>
      </c>
      <c r="AO110" s="61">
        <v>25000000</v>
      </c>
      <c r="AP110" s="58"/>
      <c r="AQ110" s="96"/>
      <c r="AR110" s="58"/>
      <c r="AS110" s="61">
        <v>25000000</v>
      </c>
      <c r="AT110" s="59" t="s">
        <v>75</v>
      </c>
      <c r="AU110" s="60">
        <v>44988</v>
      </c>
      <c r="AV110" s="64" t="s">
        <v>74</v>
      </c>
      <c r="AW110" s="60">
        <v>44999</v>
      </c>
      <c r="AX110" s="60">
        <v>45291</v>
      </c>
      <c r="AY110" s="57">
        <f t="shared" si="11"/>
        <v>292</v>
      </c>
      <c r="AZ110" s="69" t="s">
        <v>829</v>
      </c>
      <c r="BA110" s="59">
        <v>88151663</v>
      </c>
      <c r="BB110" s="61"/>
      <c r="BC110" s="66"/>
      <c r="BD110" s="58"/>
      <c r="BE110" s="66"/>
      <c r="BF110" s="58"/>
      <c r="BG110" s="66"/>
      <c r="BH110" s="61"/>
      <c r="BI110" s="66"/>
      <c r="BJ110" s="63" t="e">
        <f>([2]!Tabla1[[#This Row],[VALOR TOTAL CONTRATO + VF]]+[2]!Tabla1[[#This Row],[ADICION 1 ]]+[2]!Tabla1[[#This Row],[ADICION 2]]-[2]!Tabla1[[#This Row],[LIBERACION]])</f>
        <v>#REF!</v>
      </c>
      <c r="BK110" s="66"/>
      <c r="BL110" s="66"/>
      <c r="BM110" s="66"/>
      <c r="BN110" s="66"/>
      <c r="BO110" s="58"/>
      <c r="BP110" s="66"/>
      <c r="BQ110" s="66"/>
      <c r="BR110" s="61"/>
      <c r="BS110" s="66"/>
      <c r="BT110" s="59">
        <f t="shared" si="12"/>
        <v>292</v>
      </c>
      <c r="BU110" s="66"/>
      <c r="BV110" s="97"/>
    </row>
    <row r="111" spans="1:74" ht="15" customHeight="1" x14ac:dyDescent="0.25">
      <c r="A111" s="55" t="s">
        <v>459</v>
      </c>
      <c r="B111" s="56" t="s">
        <v>460</v>
      </c>
      <c r="C111" s="57" t="s">
        <v>54</v>
      </c>
      <c r="D111" s="58">
        <v>118</v>
      </c>
      <c r="E111" s="59" t="s">
        <v>221</v>
      </c>
      <c r="F111" s="58" t="s">
        <v>840</v>
      </c>
      <c r="G111" s="66" t="s">
        <v>841</v>
      </c>
      <c r="H111" s="58" t="s">
        <v>772</v>
      </c>
      <c r="I111" s="67">
        <v>44998</v>
      </c>
      <c r="J111" s="58" t="s">
        <v>59</v>
      </c>
      <c r="K111" s="59" t="s">
        <v>60</v>
      </c>
      <c r="L111" s="58" t="s">
        <v>842</v>
      </c>
      <c r="M111" s="59" t="s">
        <v>843</v>
      </c>
      <c r="N111" s="61" t="s">
        <v>844</v>
      </c>
      <c r="O111" s="63" t="s">
        <v>845</v>
      </c>
      <c r="P111" s="61">
        <v>24000000</v>
      </c>
      <c r="Q111" s="61">
        <v>24000000</v>
      </c>
      <c r="R111" s="58">
        <v>26723</v>
      </c>
      <c r="S111" s="58" t="s">
        <v>63</v>
      </c>
      <c r="T111" s="59" t="s">
        <v>64</v>
      </c>
      <c r="U111" s="59" t="s">
        <v>65</v>
      </c>
      <c r="V111" s="59"/>
      <c r="W111" s="66" t="s">
        <v>846</v>
      </c>
      <c r="X111" s="59" t="s">
        <v>772</v>
      </c>
      <c r="Y111" s="19">
        <v>44999</v>
      </c>
      <c r="Z111" s="59" t="s">
        <v>60</v>
      </c>
      <c r="AA111" s="58"/>
      <c r="AB111" s="59" t="s">
        <v>68</v>
      </c>
      <c r="AC111" s="59" t="s">
        <v>69</v>
      </c>
      <c r="AD111" s="58" t="s">
        <v>847</v>
      </c>
      <c r="AE111" s="58">
        <v>51727720</v>
      </c>
      <c r="AF111" s="59" t="s">
        <v>141</v>
      </c>
      <c r="AG111" s="58" t="s">
        <v>592</v>
      </c>
      <c r="AH111" s="59" t="s">
        <v>552</v>
      </c>
      <c r="AI111" s="59" t="s">
        <v>467</v>
      </c>
      <c r="AJ111" s="58" t="s">
        <v>518</v>
      </c>
      <c r="AK111" s="65">
        <v>23593</v>
      </c>
      <c r="AL111" s="68" t="e">
        <f ca="1">+YEAR(TODAY())-YEAR([2]!Tabla1[[#This Row],[FECHA DE NACIMIENTO]])</f>
        <v>#REF!</v>
      </c>
      <c r="AM111" s="59">
        <v>56723</v>
      </c>
      <c r="AN111" s="60">
        <v>45001</v>
      </c>
      <c r="AO111" s="61">
        <v>24000000</v>
      </c>
      <c r="AP111" s="58"/>
      <c r="AQ111" s="96"/>
      <c r="AR111" s="58"/>
      <c r="AS111" s="61">
        <v>24000000</v>
      </c>
      <c r="AT111" s="59" t="s">
        <v>75</v>
      </c>
      <c r="AU111" s="60">
        <v>45001</v>
      </c>
      <c r="AV111" s="64" t="s">
        <v>74</v>
      </c>
      <c r="AW111" s="60">
        <v>45002</v>
      </c>
      <c r="AX111" s="60">
        <v>45216</v>
      </c>
      <c r="AY111" s="57">
        <f t="shared" si="11"/>
        <v>214</v>
      </c>
      <c r="AZ111" s="63" t="s">
        <v>438</v>
      </c>
      <c r="BA111" s="59">
        <v>51832657</v>
      </c>
      <c r="BB111" s="61"/>
      <c r="BC111" s="66"/>
      <c r="BD111" s="58"/>
      <c r="BE111" s="66"/>
      <c r="BF111" s="58"/>
      <c r="BG111" s="66"/>
      <c r="BH111" s="61"/>
      <c r="BI111" s="66"/>
      <c r="BJ111" s="63" t="e">
        <f>([2]!Tabla1[[#This Row],[VALOR TOTAL CONTRATO + VF]]+[2]!Tabla1[[#This Row],[ADICION 1 ]]+[2]!Tabla1[[#This Row],[ADICION 2]]-[2]!Tabla1[[#This Row],[LIBERACION]])</f>
        <v>#REF!</v>
      </c>
      <c r="BK111" s="66"/>
      <c r="BL111" s="66"/>
      <c r="BM111" s="66"/>
      <c r="BN111" s="66"/>
      <c r="BO111" s="58"/>
      <c r="BP111" s="66"/>
      <c r="BQ111" s="66"/>
      <c r="BR111" s="61"/>
      <c r="BS111" s="66"/>
      <c r="BT111" s="59">
        <f t="shared" si="12"/>
        <v>214</v>
      </c>
      <c r="BU111" s="66"/>
      <c r="BV111" s="97"/>
    </row>
    <row r="112" spans="1:74" ht="15" customHeight="1" x14ac:dyDescent="0.25">
      <c r="A112" s="55" t="s">
        <v>459</v>
      </c>
      <c r="B112" s="56" t="s">
        <v>460</v>
      </c>
      <c r="C112" s="57" t="s">
        <v>54</v>
      </c>
      <c r="D112" s="58">
        <v>191</v>
      </c>
      <c r="E112" s="59" t="s">
        <v>221</v>
      </c>
      <c r="F112" s="58" t="s">
        <v>848</v>
      </c>
      <c r="G112" s="66" t="s">
        <v>849</v>
      </c>
      <c r="H112" s="58" t="s">
        <v>772</v>
      </c>
      <c r="I112" s="67">
        <v>44998</v>
      </c>
      <c r="J112" s="58" t="s">
        <v>850</v>
      </c>
      <c r="K112" s="59" t="s">
        <v>60</v>
      </c>
      <c r="L112" s="59" t="s">
        <v>61</v>
      </c>
      <c r="M112" s="59" t="s">
        <v>851</v>
      </c>
      <c r="N112" s="61" t="s">
        <v>852</v>
      </c>
      <c r="O112" s="63" t="s">
        <v>853</v>
      </c>
      <c r="P112" s="61">
        <v>70000000</v>
      </c>
      <c r="Q112" s="61">
        <v>70000000</v>
      </c>
      <c r="R112" s="58">
        <v>20723</v>
      </c>
      <c r="S112" s="58" t="s">
        <v>854</v>
      </c>
      <c r="T112" s="59" t="s">
        <v>517</v>
      </c>
      <c r="U112" s="59" t="s">
        <v>518</v>
      </c>
      <c r="V112" s="58"/>
      <c r="W112" s="66"/>
      <c r="X112" s="58"/>
      <c r="Y112" s="66"/>
      <c r="Z112" s="58"/>
      <c r="AA112" s="58"/>
      <c r="AB112" s="58"/>
      <c r="AC112" s="58"/>
      <c r="AD112" s="58"/>
      <c r="AE112" s="58"/>
      <c r="AF112" s="58"/>
      <c r="AG112" s="58"/>
      <c r="AH112" s="58"/>
      <c r="AI112" s="59"/>
      <c r="AJ112" s="59"/>
      <c r="AK112" s="65"/>
      <c r="AL112" s="68" t="e">
        <f ca="1">+YEAR(TODAY())-YEAR([2]!Tabla1[[#This Row],[FECHA DE NACIMIENTO]])</f>
        <v>#REF!</v>
      </c>
      <c r="AM112" s="59"/>
      <c r="AN112" s="60"/>
      <c r="AO112" s="61"/>
      <c r="AP112" s="58"/>
      <c r="AQ112" s="96"/>
      <c r="AR112" s="58"/>
      <c r="AS112" s="98"/>
      <c r="AT112" s="58"/>
      <c r="AU112" s="60"/>
      <c r="AV112" s="66"/>
      <c r="AW112" s="60"/>
      <c r="AX112" s="60"/>
      <c r="AY112" s="57">
        <f t="shared" si="11"/>
        <v>0</v>
      </c>
      <c r="AZ112" s="61"/>
      <c r="BA112" s="59"/>
      <c r="BB112" s="61"/>
      <c r="BC112" s="66"/>
      <c r="BD112" s="58"/>
      <c r="BE112" s="66"/>
      <c r="BF112" s="58"/>
      <c r="BG112" s="66"/>
      <c r="BH112" s="61"/>
      <c r="BI112" s="66"/>
      <c r="BJ112" s="61"/>
      <c r="BK112" s="66"/>
      <c r="BL112" s="66"/>
      <c r="BM112" s="66"/>
      <c r="BN112" s="66"/>
      <c r="BO112" s="58"/>
      <c r="BP112" s="66"/>
      <c r="BQ112" s="66"/>
      <c r="BR112" s="61"/>
      <c r="BS112" s="66"/>
      <c r="BT112" s="59">
        <f t="shared" si="12"/>
        <v>0</v>
      </c>
      <c r="BU112" s="66"/>
      <c r="BV112" s="97"/>
    </row>
    <row r="113" spans="1:74" ht="15" customHeight="1" x14ac:dyDescent="0.25">
      <c r="A113" s="55" t="s">
        <v>459</v>
      </c>
      <c r="B113" s="56" t="s">
        <v>460</v>
      </c>
      <c r="C113" s="57" t="s">
        <v>54</v>
      </c>
      <c r="D113" s="58">
        <v>126</v>
      </c>
      <c r="E113" s="59" t="s">
        <v>221</v>
      </c>
      <c r="F113" s="58" t="s">
        <v>855</v>
      </c>
      <c r="G113" s="66" t="s">
        <v>856</v>
      </c>
      <c r="H113" s="58" t="s">
        <v>772</v>
      </c>
      <c r="I113" s="67">
        <v>45007</v>
      </c>
      <c r="J113" s="58" t="s">
        <v>850</v>
      </c>
      <c r="K113" s="58" t="s">
        <v>857</v>
      </c>
      <c r="L113" s="59" t="s">
        <v>61</v>
      </c>
      <c r="M113" s="59" t="s">
        <v>858</v>
      </c>
      <c r="N113" s="61" t="s">
        <v>859</v>
      </c>
      <c r="O113" s="63" t="s">
        <v>860</v>
      </c>
      <c r="P113" s="61">
        <v>75000000</v>
      </c>
      <c r="Q113" s="61">
        <v>75000000</v>
      </c>
      <c r="R113" s="58">
        <v>25523</v>
      </c>
      <c r="S113" s="58" t="s">
        <v>861</v>
      </c>
      <c r="T113" s="59" t="s">
        <v>517</v>
      </c>
      <c r="U113" s="59" t="s">
        <v>518</v>
      </c>
      <c r="V113" s="58"/>
      <c r="W113" s="66"/>
      <c r="X113" s="58"/>
      <c r="Y113" s="66"/>
      <c r="Z113" s="58"/>
      <c r="AA113" s="58"/>
      <c r="AB113" s="58"/>
      <c r="AC113" s="58"/>
      <c r="AD113" s="58"/>
      <c r="AE113" s="58"/>
      <c r="AF113" s="58"/>
      <c r="AG113" s="58"/>
      <c r="AH113" s="58"/>
      <c r="AI113" s="59"/>
      <c r="AJ113" s="59"/>
      <c r="AK113" s="65"/>
      <c r="AL113" s="68" t="e">
        <f ca="1">+YEAR(TODAY())-YEAR([2]!Tabla1[[#This Row],[FECHA DE NACIMIENTO]])</f>
        <v>#REF!</v>
      </c>
      <c r="AM113" s="59"/>
      <c r="AN113" s="60"/>
      <c r="AO113" s="61"/>
      <c r="AP113" s="58"/>
      <c r="AQ113" s="96"/>
      <c r="AR113" s="58"/>
      <c r="AS113" s="98"/>
      <c r="AT113" s="58"/>
      <c r="AU113" s="66"/>
      <c r="AV113" s="66"/>
      <c r="AW113" s="60"/>
      <c r="AX113" s="60"/>
      <c r="AY113" s="57">
        <f t="shared" si="11"/>
        <v>0</v>
      </c>
      <c r="AZ113" s="61"/>
      <c r="BA113" s="59"/>
      <c r="BB113" s="61"/>
      <c r="BC113" s="66"/>
      <c r="BD113" s="58"/>
      <c r="BE113" s="66"/>
      <c r="BF113" s="58"/>
      <c r="BG113" s="66"/>
      <c r="BH113" s="61"/>
      <c r="BI113" s="66"/>
      <c r="BJ113" s="61"/>
      <c r="BK113" s="66"/>
      <c r="BL113" s="66"/>
      <c r="BM113" s="66"/>
      <c r="BN113" s="66"/>
      <c r="BO113" s="58"/>
      <c r="BP113" s="66"/>
      <c r="BQ113" s="66"/>
      <c r="BR113" s="61"/>
      <c r="BS113" s="66"/>
      <c r="BT113" s="58"/>
      <c r="BU113" s="66"/>
      <c r="BV113" s="97"/>
    </row>
    <row r="114" spans="1:74" ht="15" customHeight="1" x14ac:dyDescent="0.25">
      <c r="A114" s="32" t="s">
        <v>459</v>
      </c>
      <c r="B114" s="54" t="s">
        <v>460</v>
      </c>
      <c r="C114" s="18" t="s">
        <v>54</v>
      </c>
      <c r="D114" s="1">
        <v>258</v>
      </c>
      <c r="E114" s="3" t="s">
        <v>221</v>
      </c>
      <c r="F114" s="1" t="s">
        <v>862</v>
      </c>
      <c r="G114" s="37" t="s">
        <v>863</v>
      </c>
      <c r="H114" s="1" t="s">
        <v>772</v>
      </c>
      <c r="I114" s="53">
        <v>45014</v>
      </c>
      <c r="J114" s="1" t="s">
        <v>850</v>
      </c>
      <c r="K114" s="1" t="s">
        <v>864</v>
      </c>
      <c r="L114" s="1" t="s">
        <v>842</v>
      </c>
      <c r="M114" s="3" t="s">
        <v>865</v>
      </c>
      <c r="N114" s="2" t="s">
        <v>866</v>
      </c>
      <c r="O114" s="2" t="s">
        <v>867</v>
      </c>
      <c r="P114" s="2">
        <v>110000000</v>
      </c>
      <c r="Q114" s="2">
        <v>110000000</v>
      </c>
      <c r="R114" s="1">
        <v>29923</v>
      </c>
      <c r="S114" s="1" t="s">
        <v>868</v>
      </c>
      <c r="T114" s="3" t="s">
        <v>517</v>
      </c>
      <c r="U114" s="3" t="s">
        <v>518</v>
      </c>
      <c r="V114" s="1"/>
      <c r="W114" s="37"/>
      <c r="X114" s="1"/>
      <c r="Y114" s="37"/>
      <c r="Z114" s="1"/>
      <c r="AA114" s="1"/>
      <c r="AB114" s="1"/>
      <c r="AC114" s="1"/>
      <c r="AD114" s="1"/>
      <c r="AE114" s="1"/>
      <c r="AF114" s="1"/>
      <c r="AG114" s="1"/>
      <c r="AH114" s="1"/>
      <c r="AI114" s="3"/>
      <c r="AJ114" s="3"/>
      <c r="AK114" s="21"/>
      <c r="AL114" s="9" t="e">
        <f ca="1">+YEAR(TODAY())-YEAR([2]!Tabla1[[#This Row],[FECHA DE NACIMIENTO]])</f>
        <v>#REF!</v>
      </c>
      <c r="AM114" s="3"/>
      <c r="AN114" s="52"/>
      <c r="AO114" s="2"/>
      <c r="AP114" s="1"/>
      <c r="AQ114" s="99"/>
      <c r="AR114" s="1"/>
      <c r="AS114" s="100"/>
      <c r="AT114" s="1"/>
      <c r="AU114" s="37"/>
      <c r="AV114" s="37"/>
      <c r="AW114" s="37"/>
      <c r="AX114" s="52"/>
      <c r="AY114" s="18">
        <f t="shared" si="11"/>
        <v>0</v>
      </c>
      <c r="AZ114" s="2"/>
      <c r="BA114" s="3"/>
      <c r="BB114" s="2"/>
      <c r="BC114" s="37"/>
      <c r="BD114" s="1"/>
      <c r="BE114" s="37"/>
      <c r="BF114" s="1"/>
      <c r="BG114" s="37"/>
      <c r="BH114" s="2"/>
      <c r="BI114" s="37"/>
      <c r="BJ114" s="2"/>
      <c r="BK114" s="37"/>
      <c r="BL114" s="37"/>
      <c r="BM114" s="37"/>
      <c r="BN114" s="37"/>
      <c r="BO114" s="1"/>
      <c r="BP114" s="37"/>
      <c r="BQ114" s="37"/>
      <c r="BR114" s="2"/>
      <c r="BS114" s="37"/>
      <c r="BT114" s="1"/>
      <c r="BU114" s="37"/>
      <c r="BV114" s="5"/>
    </row>
    <row r="115" spans="1:74" ht="15" customHeight="1" x14ac:dyDescent="0.25">
      <c r="A115" s="32" t="s">
        <v>459</v>
      </c>
      <c r="B115" s="54" t="s">
        <v>460</v>
      </c>
      <c r="C115" s="18" t="s">
        <v>54</v>
      </c>
      <c r="D115" s="1">
        <v>276</v>
      </c>
      <c r="E115" s="3" t="s">
        <v>221</v>
      </c>
      <c r="F115" s="1" t="s">
        <v>869</v>
      </c>
      <c r="G115" s="37" t="s">
        <v>870</v>
      </c>
      <c r="H115" s="1" t="s">
        <v>772</v>
      </c>
      <c r="I115" s="53">
        <v>45016</v>
      </c>
      <c r="J115" s="1" t="s">
        <v>1115</v>
      </c>
      <c r="K115" s="1" t="s">
        <v>1116</v>
      </c>
      <c r="L115" s="3" t="s">
        <v>61</v>
      </c>
      <c r="M115" s="3" t="s">
        <v>871</v>
      </c>
      <c r="N115" s="2" t="s">
        <v>872</v>
      </c>
      <c r="O115" s="20" t="s">
        <v>873</v>
      </c>
      <c r="P115" s="2">
        <v>100000000</v>
      </c>
      <c r="Q115" s="2">
        <v>100000000</v>
      </c>
      <c r="R115" s="1">
        <v>26323</v>
      </c>
      <c r="S115" s="1" t="s">
        <v>598</v>
      </c>
      <c r="T115" s="3" t="s">
        <v>517</v>
      </c>
      <c r="U115" s="3" t="s">
        <v>518</v>
      </c>
      <c r="V115" s="1"/>
      <c r="W115" s="37"/>
      <c r="X115" s="1"/>
      <c r="Y115" s="37"/>
      <c r="Z115" s="1"/>
      <c r="AA115" s="1"/>
      <c r="AB115" s="1"/>
      <c r="AC115" s="1"/>
      <c r="AD115" s="1"/>
      <c r="AE115" s="1"/>
      <c r="AF115" s="1"/>
      <c r="AG115" s="1"/>
      <c r="AH115" s="1"/>
      <c r="AI115" s="3"/>
      <c r="AJ115" s="3"/>
      <c r="AK115" s="21"/>
      <c r="AL115" s="9" t="e">
        <f ca="1">+YEAR(TODAY())-YEAR([2]!Tabla1[[#This Row],[FECHA DE NACIMIENTO]])</f>
        <v>#REF!</v>
      </c>
      <c r="AM115" s="3"/>
      <c r="AN115" s="52"/>
      <c r="AO115" s="2"/>
      <c r="AP115" s="1"/>
      <c r="AQ115" s="99"/>
      <c r="AR115" s="1"/>
      <c r="AS115" s="100"/>
      <c r="AT115" s="1"/>
      <c r="AU115" s="37"/>
      <c r="AV115" s="37"/>
      <c r="AW115" s="37"/>
      <c r="AX115" s="52"/>
      <c r="AY115" s="18">
        <f t="shared" si="11"/>
        <v>0</v>
      </c>
      <c r="AZ115" s="2"/>
      <c r="BA115" s="3"/>
      <c r="BB115" s="2"/>
      <c r="BC115" s="37"/>
      <c r="BD115" s="1"/>
      <c r="BE115" s="37"/>
      <c r="BF115" s="1"/>
      <c r="BG115" s="37"/>
      <c r="BH115" s="2"/>
      <c r="BI115" s="37"/>
      <c r="BJ115" s="2"/>
      <c r="BK115" s="37"/>
      <c r="BL115" s="37"/>
      <c r="BM115" s="37"/>
      <c r="BN115" s="37"/>
      <c r="BO115" s="1"/>
      <c r="BP115" s="37"/>
      <c r="BQ115" s="37"/>
      <c r="BR115" s="2"/>
      <c r="BS115" s="37"/>
      <c r="BT115" s="1"/>
      <c r="BU115" s="37"/>
      <c r="BV115" s="5"/>
    </row>
    <row r="116" spans="1:74" ht="15" customHeight="1" x14ac:dyDescent="0.25">
      <c r="A116" s="82" t="s">
        <v>459</v>
      </c>
      <c r="B116" s="71" t="s">
        <v>460</v>
      </c>
      <c r="C116" s="72" t="s">
        <v>54</v>
      </c>
      <c r="D116" s="73">
        <v>104</v>
      </c>
      <c r="E116" s="73" t="s">
        <v>345</v>
      </c>
      <c r="F116" s="73" t="s">
        <v>903</v>
      </c>
      <c r="G116" s="88" t="s">
        <v>904</v>
      </c>
      <c r="H116" s="73" t="s">
        <v>772</v>
      </c>
      <c r="I116" s="89">
        <v>44992</v>
      </c>
      <c r="J116" s="73" t="s">
        <v>59</v>
      </c>
      <c r="K116" s="73" t="s">
        <v>905</v>
      </c>
      <c r="L116" s="74" t="s">
        <v>313</v>
      </c>
      <c r="M116" s="73" t="s">
        <v>823</v>
      </c>
      <c r="N116" s="73">
        <v>80161500</v>
      </c>
      <c r="O116" s="76" t="s">
        <v>906</v>
      </c>
      <c r="P116" s="76">
        <v>25000000</v>
      </c>
      <c r="Q116" s="76">
        <v>25000000</v>
      </c>
      <c r="R116" s="73">
        <v>24123</v>
      </c>
      <c r="S116" s="73" t="s">
        <v>907</v>
      </c>
      <c r="T116" s="73" t="s">
        <v>64</v>
      </c>
      <c r="U116" s="74" t="s">
        <v>65</v>
      </c>
      <c r="V116" s="73" t="s">
        <v>518</v>
      </c>
      <c r="W116" s="88" t="s">
        <v>908</v>
      </c>
      <c r="X116" s="74" t="s">
        <v>772</v>
      </c>
      <c r="Y116" s="88">
        <v>44994</v>
      </c>
      <c r="Z116" s="73" t="s">
        <v>905</v>
      </c>
      <c r="AA116" s="73"/>
      <c r="AB116" s="73" t="s">
        <v>909</v>
      </c>
      <c r="AC116" s="73" t="s">
        <v>910</v>
      </c>
      <c r="AD116" s="73" t="s">
        <v>911</v>
      </c>
      <c r="AE116" s="73">
        <v>1093799482</v>
      </c>
      <c r="AF116" s="73" t="s">
        <v>518</v>
      </c>
      <c r="AG116" s="73" t="s">
        <v>912</v>
      </c>
      <c r="AH116" s="73"/>
      <c r="AI116" s="74"/>
      <c r="AJ116" s="74"/>
      <c r="AK116" s="88">
        <v>36296</v>
      </c>
      <c r="AL116" s="90" t="e">
        <f ca="1">+YEAR(TODAY())-YEAR([4]!Tabla1[[#This Row],[FECHA DE NACIMIENTO]])</f>
        <v>#REF!</v>
      </c>
      <c r="AM116" s="74">
        <v>53823</v>
      </c>
      <c r="AN116" s="88">
        <v>44995</v>
      </c>
      <c r="AO116" s="76">
        <v>25000000</v>
      </c>
      <c r="AP116" s="73"/>
      <c r="AQ116" s="94"/>
      <c r="AR116" s="73"/>
      <c r="AS116" s="103">
        <v>25000000</v>
      </c>
      <c r="AT116" s="73" t="s">
        <v>297</v>
      </c>
      <c r="AU116" s="88">
        <v>45000</v>
      </c>
      <c r="AV116" s="88" t="s">
        <v>74</v>
      </c>
      <c r="AW116" s="88">
        <v>45001</v>
      </c>
      <c r="AX116" s="88">
        <v>45291</v>
      </c>
      <c r="AY116" s="72">
        <f t="shared" si="11"/>
        <v>290</v>
      </c>
      <c r="AZ116" s="76" t="s">
        <v>913</v>
      </c>
      <c r="BA116" s="74">
        <v>88151663</v>
      </c>
      <c r="BB116" s="76"/>
      <c r="BC116" s="88"/>
      <c r="BD116" s="73"/>
      <c r="BE116" s="88"/>
      <c r="BF116" s="73"/>
      <c r="BG116" s="88"/>
      <c r="BH116" s="76"/>
      <c r="BI116" s="88"/>
      <c r="BJ116" s="79" t="e">
        <f>([4]!Tabla1[[#This Row],[VALOR TOTAL CONTRATO + VF]]+[4]!Tabla1[[#This Row],[ADICION 1 ]]+[4]!Tabla1[[#This Row],[ADICION 2]]-[4]!Tabla1[[#This Row],[LIBERACION]])</f>
        <v>#REF!</v>
      </c>
      <c r="BK116" s="88"/>
      <c r="BL116" s="88"/>
      <c r="BM116" s="88"/>
      <c r="BN116" s="88"/>
      <c r="BO116" s="73"/>
      <c r="BP116" s="88"/>
      <c r="BQ116" s="88"/>
      <c r="BR116" s="76"/>
      <c r="BS116" s="88"/>
      <c r="BT116" s="74">
        <f t="shared" ref="BT116:BT123" si="13">SUM(AY116+BK116+BN116+BQ116)</f>
        <v>290</v>
      </c>
      <c r="BU116" s="88"/>
      <c r="BV116" s="95"/>
    </row>
    <row r="117" spans="1:74" ht="15" customHeight="1" x14ac:dyDescent="0.25">
      <c r="A117" s="82" t="s">
        <v>459</v>
      </c>
      <c r="B117" s="71" t="s">
        <v>460</v>
      </c>
      <c r="C117" s="72" t="s">
        <v>54</v>
      </c>
      <c r="D117" s="73">
        <v>105</v>
      </c>
      <c r="E117" s="73" t="s">
        <v>345</v>
      </c>
      <c r="F117" s="73" t="s">
        <v>914</v>
      </c>
      <c r="G117" s="88" t="s">
        <v>915</v>
      </c>
      <c r="H117" s="73" t="s">
        <v>772</v>
      </c>
      <c r="I117" s="89">
        <v>44992</v>
      </c>
      <c r="J117" s="73" t="s">
        <v>59</v>
      </c>
      <c r="K117" s="73" t="s">
        <v>905</v>
      </c>
      <c r="L117" s="74" t="s">
        <v>313</v>
      </c>
      <c r="M117" s="73" t="s">
        <v>823</v>
      </c>
      <c r="N117" s="73">
        <v>80161500</v>
      </c>
      <c r="O117" s="76" t="s">
        <v>906</v>
      </c>
      <c r="P117" s="76">
        <v>25000000</v>
      </c>
      <c r="Q117" s="76">
        <v>25000000</v>
      </c>
      <c r="R117" s="73">
        <v>24023</v>
      </c>
      <c r="S117" s="73" t="s">
        <v>89</v>
      </c>
      <c r="T117" s="73" t="s">
        <v>64</v>
      </c>
      <c r="U117" s="74" t="s">
        <v>65</v>
      </c>
      <c r="V117" s="73" t="s">
        <v>518</v>
      </c>
      <c r="W117" s="88" t="s">
        <v>916</v>
      </c>
      <c r="X117" s="74" t="s">
        <v>772</v>
      </c>
      <c r="Y117" s="88">
        <v>44994</v>
      </c>
      <c r="Z117" s="73" t="s">
        <v>905</v>
      </c>
      <c r="AA117" s="73"/>
      <c r="AB117" s="73" t="s">
        <v>909</v>
      </c>
      <c r="AC117" s="73" t="s">
        <v>910</v>
      </c>
      <c r="AD117" s="73" t="s">
        <v>917</v>
      </c>
      <c r="AE117" s="73">
        <v>1093767483</v>
      </c>
      <c r="AF117" s="73" t="s">
        <v>518</v>
      </c>
      <c r="AG117" s="73" t="s">
        <v>918</v>
      </c>
      <c r="AH117" s="73"/>
      <c r="AI117" s="74"/>
      <c r="AJ117" s="74"/>
      <c r="AK117" s="88">
        <v>34074</v>
      </c>
      <c r="AL117" s="90" t="e">
        <f ca="1">+YEAR(TODAY())-YEAR([4]!Tabla1[[#This Row],[FECHA DE NACIMIENTO]])</f>
        <v>#REF!</v>
      </c>
      <c r="AM117" s="74">
        <v>53723</v>
      </c>
      <c r="AN117" s="88">
        <v>44995</v>
      </c>
      <c r="AO117" s="76">
        <v>25000000</v>
      </c>
      <c r="AP117" s="73"/>
      <c r="AQ117" s="94"/>
      <c r="AR117" s="73"/>
      <c r="AS117" s="103">
        <v>25000000</v>
      </c>
      <c r="AT117" s="73" t="s">
        <v>297</v>
      </c>
      <c r="AU117" s="88">
        <v>44994</v>
      </c>
      <c r="AV117" s="88" t="s">
        <v>74</v>
      </c>
      <c r="AW117" s="88">
        <v>44998</v>
      </c>
      <c r="AX117" s="88">
        <v>45291</v>
      </c>
      <c r="AY117" s="72">
        <f t="shared" si="11"/>
        <v>293</v>
      </c>
      <c r="AZ117" s="76" t="s">
        <v>913</v>
      </c>
      <c r="BA117" s="74">
        <v>88151663</v>
      </c>
      <c r="BB117" s="76"/>
      <c r="BC117" s="88"/>
      <c r="BD117" s="73"/>
      <c r="BE117" s="88"/>
      <c r="BF117" s="73"/>
      <c r="BG117" s="88"/>
      <c r="BH117" s="76"/>
      <c r="BI117" s="88"/>
      <c r="BJ117" s="79" t="e">
        <f>([4]!Tabla1[[#This Row],[VALOR TOTAL CONTRATO + VF]]+[4]!Tabla1[[#This Row],[ADICION 1 ]]+[4]!Tabla1[[#This Row],[ADICION 2]]-[4]!Tabla1[[#This Row],[LIBERACION]])</f>
        <v>#REF!</v>
      </c>
      <c r="BK117" s="88"/>
      <c r="BL117" s="88"/>
      <c r="BM117" s="88"/>
      <c r="BN117" s="88"/>
      <c r="BO117" s="73"/>
      <c r="BP117" s="88"/>
      <c r="BQ117" s="88"/>
      <c r="BR117" s="76"/>
      <c r="BS117" s="88"/>
      <c r="BT117" s="74">
        <f t="shared" si="13"/>
        <v>293</v>
      </c>
      <c r="BU117" s="88"/>
      <c r="BV117" s="95"/>
    </row>
    <row r="118" spans="1:74" ht="15" customHeight="1" x14ac:dyDescent="0.25">
      <c r="A118" s="82" t="s">
        <v>459</v>
      </c>
      <c r="B118" s="71" t="s">
        <v>460</v>
      </c>
      <c r="C118" s="72" t="s">
        <v>54</v>
      </c>
      <c r="D118" s="73">
        <v>106</v>
      </c>
      <c r="E118" s="73" t="s">
        <v>345</v>
      </c>
      <c r="F118" s="73" t="s">
        <v>919</v>
      </c>
      <c r="G118" s="88" t="s">
        <v>920</v>
      </c>
      <c r="H118" s="73" t="s">
        <v>772</v>
      </c>
      <c r="I118" s="89">
        <v>44992</v>
      </c>
      <c r="J118" s="73" t="s">
        <v>59</v>
      </c>
      <c r="K118" s="73" t="s">
        <v>905</v>
      </c>
      <c r="L118" s="74" t="s">
        <v>313</v>
      </c>
      <c r="M118" s="73" t="s">
        <v>823</v>
      </c>
      <c r="N118" s="73">
        <v>80161500</v>
      </c>
      <c r="O118" s="76" t="s">
        <v>906</v>
      </c>
      <c r="P118" s="76">
        <v>25000000</v>
      </c>
      <c r="Q118" s="76">
        <v>25000000</v>
      </c>
      <c r="R118" s="73">
        <v>23923</v>
      </c>
      <c r="S118" s="73" t="s">
        <v>907</v>
      </c>
      <c r="T118" s="73" t="s">
        <v>64</v>
      </c>
      <c r="U118" s="74" t="s">
        <v>65</v>
      </c>
      <c r="V118" s="73" t="s">
        <v>518</v>
      </c>
      <c r="W118" s="88" t="s">
        <v>921</v>
      </c>
      <c r="X118" s="74" t="s">
        <v>772</v>
      </c>
      <c r="Y118" s="88">
        <v>44993</v>
      </c>
      <c r="Z118" s="73" t="s">
        <v>905</v>
      </c>
      <c r="AA118" s="73"/>
      <c r="AB118" s="73" t="s">
        <v>909</v>
      </c>
      <c r="AC118" s="73" t="s">
        <v>910</v>
      </c>
      <c r="AD118" s="73" t="s">
        <v>922</v>
      </c>
      <c r="AE118" s="73">
        <v>1005000669</v>
      </c>
      <c r="AF118" s="73" t="s">
        <v>518</v>
      </c>
      <c r="AG118" s="73" t="s">
        <v>923</v>
      </c>
      <c r="AH118" s="73"/>
      <c r="AI118" s="74"/>
      <c r="AJ118" s="74"/>
      <c r="AK118" s="88">
        <v>36930</v>
      </c>
      <c r="AL118" s="90" t="e">
        <f ca="1">+YEAR(TODAY())-YEAR([4]!Tabla1[[#This Row],[FECHA DE NACIMIENTO]])</f>
        <v>#REF!</v>
      </c>
      <c r="AM118" s="74">
        <v>52423</v>
      </c>
      <c r="AN118" s="88">
        <v>44994</v>
      </c>
      <c r="AO118" s="76">
        <v>25000000</v>
      </c>
      <c r="AP118" s="73"/>
      <c r="AQ118" s="94"/>
      <c r="AR118" s="73"/>
      <c r="AS118" s="103">
        <v>25000000</v>
      </c>
      <c r="AT118" s="73" t="s">
        <v>297</v>
      </c>
      <c r="AU118" s="88">
        <v>45000</v>
      </c>
      <c r="AV118" s="88" t="s">
        <v>74</v>
      </c>
      <c r="AW118" s="88">
        <v>45001</v>
      </c>
      <c r="AX118" s="88">
        <v>45291</v>
      </c>
      <c r="AY118" s="72">
        <f t="shared" si="11"/>
        <v>290</v>
      </c>
      <c r="AZ118" s="76" t="s">
        <v>913</v>
      </c>
      <c r="BA118" s="74">
        <v>88151663</v>
      </c>
      <c r="BB118" s="76"/>
      <c r="BC118" s="88"/>
      <c r="BD118" s="73"/>
      <c r="BE118" s="88"/>
      <c r="BF118" s="73"/>
      <c r="BG118" s="88"/>
      <c r="BH118" s="76"/>
      <c r="BI118" s="88"/>
      <c r="BJ118" s="79" t="e">
        <f>([4]!Tabla1[[#This Row],[VALOR TOTAL CONTRATO + VF]]+[4]!Tabla1[[#This Row],[ADICION 1 ]]+[4]!Tabla1[[#This Row],[ADICION 2]]-[4]!Tabla1[[#This Row],[LIBERACION]])</f>
        <v>#REF!</v>
      </c>
      <c r="BK118" s="88"/>
      <c r="BL118" s="88"/>
      <c r="BM118" s="88"/>
      <c r="BN118" s="88"/>
      <c r="BO118" s="73"/>
      <c r="BP118" s="88"/>
      <c r="BQ118" s="88"/>
      <c r="BR118" s="76"/>
      <c r="BS118" s="88"/>
      <c r="BT118" s="74">
        <f t="shared" si="13"/>
        <v>290</v>
      </c>
      <c r="BU118" s="88"/>
      <c r="BV118" s="95"/>
    </row>
    <row r="119" spans="1:74" ht="15" customHeight="1" x14ac:dyDescent="0.25">
      <c r="A119" s="82" t="s">
        <v>459</v>
      </c>
      <c r="B119" s="71" t="s">
        <v>460</v>
      </c>
      <c r="C119" s="72" t="s">
        <v>54</v>
      </c>
      <c r="D119" s="73">
        <v>107</v>
      </c>
      <c r="E119" s="73" t="s">
        <v>345</v>
      </c>
      <c r="F119" s="73" t="s">
        <v>924</v>
      </c>
      <c r="G119" s="88" t="s">
        <v>925</v>
      </c>
      <c r="H119" s="73" t="s">
        <v>772</v>
      </c>
      <c r="I119" s="89">
        <v>44992</v>
      </c>
      <c r="J119" s="73" t="s">
        <v>59</v>
      </c>
      <c r="K119" s="73" t="s">
        <v>905</v>
      </c>
      <c r="L119" s="74" t="s">
        <v>313</v>
      </c>
      <c r="M119" s="73" t="s">
        <v>823</v>
      </c>
      <c r="N119" s="73">
        <v>80161500</v>
      </c>
      <c r="O119" s="76" t="s">
        <v>906</v>
      </c>
      <c r="P119" s="76">
        <v>25000000</v>
      </c>
      <c r="Q119" s="76">
        <v>25000000</v>
      </c>
      <c r="R119" s="73">
        <v>23823</v>
      </c>
      <c r="S119" s="73" t="s">
        <v>907</v>
      </c>
      <c r="T119" s="73" t="s">
        <v>64</v>
      </c>
      <c r="U119" s="74" t="s">
        <v>65</v>
      </c>
      <c r="V119" s="73" t="s">
        <v>518</v>
      </c>
      <c r="W119" s="88" t="s">
        <v>926</v>
      </c>
      <c r="X119" s="74" t="s">
        <v>772</v>
      </c>
      <c r="Y119" s="88">
        <v>44994</v>
      </c>
      <c r="Z119" s="73" t="s">
        <v>905</v>
      </c>
      <c r="AA119" s="73"/>
      <c r="AB119" s="73" t="s">
        <v>909</v>
      </c>
      <c r="AC119" s="73" t="s">
        <v>910</v>
      </c>
      <c r="AD119" s="73" t="s">
        <v>927</v>
      </c>
      <c r="AE119" s="73">
        <v>1090431962</v>
      </c>
      <c r="AF119" s="73" t="s">
        <v>518</v>
      </c>
      <c r="AG119" s="73" t="s">
        <v>912</v>
      </c>
      <c r="AH119" s="73"/>
      <c r="AI119" s="74"/>
      <c r="AJ119" s="74"/>
      <c r="AK119" s="88">
        <v>33320</v>
      </c>
      <c r="AL119" s="90" t="e">
        <f ca="1">+YEAR(TODAY())-YEAR([4]!Tabla1[[#This Row],[FECHA DE NACIMIENTO]])</f>
        <v>#REF!</v>
      </c>
      <c r="AM119" s="74">
        <v>54823</v>
      </c>
      <c r="AN119" s="88">
        <v>44999</v>
      </c>
      <c r="AO119" s="76">
        <v>25000000</v>
      </c>
      <c r="AP119" s="73"/>
      <c r="AQ119" s="94"/>
      <c r="AR119" s="73"/>
      <c r="AS119" s="103">
        <v>25000000</v>
      </c>
      <c r="AT119" s="73" t="s">
        <v>297</v>
      </c>
      <c r="AU119" s="88">
        <v>44998</v>
      </c>
      <c r="AV119" s="88" t="s">
        <v>74</v>
      </c>
      <c r="AW119" s="88">
        <v>45001</v>
      </c>
      <c r="AX119" s="88">
        <v>45291</v>
      </c>
      <c r="AY119" s="72">
        <f t="shared" si="11"/>
        <v>290</v>
      </c>
      <c r="AZ119" s="76" t="s">
        <v>913</v>
      </c>
      <c r="BA119" s="74">
        <v>88151663</v>
      </c>
      <c r="BB119" s="76"/>
      <c r="BC119" s="88"/>
      <c r="BD119" s="73"/>
      <c r="BE119" s="88"/>
      <c r="BF119" s="73"/>
      <c r="BG119" s="88"/>
      <c r="BH119" s="76"/>
      <c r="BI119" s="88"/>
      <c r="BJ119" s="79" t="e">
        <f>([4]!Tabla1[[#This Row],[VALOR TOTAL CONTRATO + VF]]+[4]!Tabla1[[#This Row],[ADICION 1 ]]+[4]!Tabla1[[#This Row],[ADICION 2]]-[4]!Tabla1[[#This Row],[LIBERACION]])</f>
        <v>#REF!</v>
      </c>
      <c r="BK119" s="88"/>
      <c r="BL119" s="88"/>
      <c r="BM119" s="88"/>
      <c r="BN119" s="88"/>
      <c r="BO119" s="73"/>
      <c r="BP119" s="88"/>
      <c r="BQ119" s="88"/>
      <c r="BR119" s="76"/>
      <c r="BS119" s="88"/>
      <c r="BT119" s="74">
        <f t="shared" si="13"/>
        <v>290</v>
      </c>
      <c r="BU119" s="88"/>
      <c r="BV119" s="95"/>
    </row>
    <row r="120" spans="1:74" ht="15" customHeight="1" x14ac:dyDescent="0.25">
      <c r="A120" s="82" t="s">
        <v>459</v>
      </c>
      <c r="B120" s="71" t="s">
        <v>460</v>
      </c>
      <c r="C120" s="72" t="s">
        <v>54</v>
      </c>
      <c r="D120" s="73">
        <v>255</v>
      </c>
      <c r="E120" s="73" t="s">
        <v>345</v>
      </c>
      <c r="F120" s="73" t="s">
        <v>928</v>
      </c>
      <c r="G120" s="88" t="s">
        <v>929</v>
      </c>
      <c r="H120" s="73" t="s">
        <v>772</v>
      </c>
      <c r="I120" s="89">
        <v>45016</v>
      </c>
      <c r="J120" s="73" t="s">
        <v>1115</v>
      </c>
      <c r="K120" s="105" t="s">
        <v>494</v>
      </c>
      <c r="L120" s="73" t="s">
        <v>930</v>
      </c>
      <c r="M120" s="73" t="s">
        <v>931</v>
      </c>
      <c r="N120" s="73">
        <v>84121804</v>
      </c>
      <c r="O120" s="76" t="s">
        <v>932</v>
      </c>
      <c r="P120" s="76">
        <v>120000000</v>
      </c>
      <c r="Q120" s="76">
        <v>120000000</v>
      </c>
      <c r="R120" s="73">
        <v>24923</v>
      </c>
      <c r="S120" s="73" t="s">
        <v>933</v>
      </c>
      <c r="T120" s="73" t="s">
        <v>517</v>
      </c>
      <c r="U120" s="73"/>
      <c r="V120" s="73"/>
      <c r="W120" s="88"/>
      <c r="X120" s="73"/>
      <c r="Y120" s="88"/>
      <c r="Z120" s="73" t="s">
        <v>934</v>
      </c>
      <c r="AA120" s="73"/>
      <c r="AB120" s="73"/>
      <c r="AC120" s="73"/>
      <c r="AD120" s="73"/>
      <c r="AE120" s="73"/>
      <c r="AF120" s="73"/>
      <c r="AG120" s="73"/>
      <c r="AH120" s="73"/>
      <c r="AI120" s="74"/>
      <c r="AJ120" s="74"/>
      <c r="AK120" s="104"/>
      <c r="AL120" s="90" t="e">
        <f ca="1">+YEAR(TODAY())-YEAR([4]!Tabla1[[#This Row],[FECHA DE NACIMIENTO]])</f>
        <v>#REF!</v>
      </c>
      <c r="AM120" s="76"/>
      <c r="AN120" s="88"/>
      <c r="AO120" s="76"/>
      <c r="AP120" s="73"/>
      <c r="AQ120" s="94"/>
      <c r="AR120" s="73"/>
      <c r="AS120" s="94"/>
      <c r="AT120" s="73"/>
      <c r="AU120" s="88"/>
      <c r="AV120" s="88"/>
      <c r="AW120" s="88"/>
      <c r="AX120" s="88"/>
      <c r="AY120" s="72">
        <f t="shared" si="11"/>
        <v>0</v>
      </c>
      <c r="AZ120" s="76"/>
      <c r="BA120" s="88"/>
      <c r="BB120" s="76"/>
      <c r="BC120" s="88"/>
      <c r="BD120" s="73"/>
      <c r="BE120" s="88"/>
      <c r="BF120" s="73"/>
      <c r="BG120" s="88"/>
      <c r="BH120" s="76"/>
      <c r="BI120" s="88"/>
      <c r="BJ120" s="79" t="e">
        <f>([4]!Tabla1[[#This Row],[VALOR TOTAL CONTRATO + VF]]+[4]!Tabla1[[#This Row],[ADICION 1 ]]+[4]!Tabla1[[#This Row],[ADICION 2]]-[4]!Tabla1[[#This Row],[LIBERACION]])</f>
        <v>#REF!</v>
      </c>
      <c r="BK120" s="88"/>
      <c r="BL120" s="88"/>
      <c r="BM120" s="88"/>
      <c r="BN120" s="88"/>
      <c r="BO120" s="73"/>
      <c r="BP120" s="88"/>
      <c r="BQ120" s="88"/>
      <c r="BR120" s="76"/>
      <c r="BS120" s="88"/>
      <c r="BT120" s="74">
        <f t="shared" si="13"/>
        <v>0</v>
      </c>
      <c r="BU120" s="88"/>
      <c r="BV120" s="95"/>
    </row>
    <row r="121" spans="1:74" ht="15" customHeight="1" x14ac:dyDescent="0.25">
      <c r="A121" s="82" t="s">
        <v>459</v>
      </c>
      <c r="B121" s="71" t="s">
        <v>460</v>
      </c>
      <c r="C121" s="72" t="s">
        <v>54</v>
      </c>
      <c r="D121" s="73">
        <v>152</v>
      </c>
      <c r="E121" s="73" t="s">
        <v>345</v>
      </c>
      <c r="F121" s="73" t="s">
        <v>935</v>
      </c>
      <c r="G121" s="88" t="s">
        <v>936</v>
      </c>
      <c r="H121" s="73" t="s">
        <v>772</v>
      </c>
      <c r="I121" s="89">
        <v>44995</v>
      </c>
      <c r="J121" s="73" t="s">
        <v>59</v>
      </c>
      <c r="K121" s="73" t="s">
        <v>128</v>
      </c>
      <c r="L121" s="73" t="s">
        <v>340</v>
      </c>
      <c r="M121" s="73" t="s">
        <v>937</v>
      </c>
      <c r="N121" s="73">
        <v>80131502</v>
      </c>
      <c r="O121" s="76" t="s">
        <v>938</v>
      </c>
      <c r="P121" s="76">
        <v>16410000</v>
      </c>
      <c r="Q121" s="76">
        <v>14250000</v>
      </c>
      <c r="R121" s="73">
        <v>25823</v>
      </c>
      <c r="S121" s="73" t="s">
        <v>939</v>
      </c>
      <c r="T121" s="73" t="s">
        <v>64</v>
      </c>
      <c r="U121" s="73" t="s">
        <v>65</v>
      </c>
      <c r="V121" s="73" t="s">
        <v>518</v>
      </c>
      <c r="W121" s="88" t="s">
        <v>940</v>
      </c>
      <c r="X121" s="74" t="s">
        <v>772</v>
      </c>
      <c r="Y121" s="88">
        <v>45001</v>
      </c>
      <c r="Z121" s="73" t="s">
        <v>941</v>
      </c>
      <c r="AA121" s="73"/>
      <c r="AB121" s="73" t="s">
        <v>942</v>
      </c>
      <c r="AC121" s="73" t="s">
        <v>943</v>
      </c>
      <c r="AD121" s="73" t="s">
        <v>944</v>
      </c>
      <c r="AE121" s="73">
        <v>98324134</v>
      </c>
      <c r="AF121" s="73" t="s">
        <v>518</v>
      </c>
      <c r="AG121" s="73" t="s">
        <v>518</v>
      </c>
      <c r="AH121" s="73"/>
      <c r="AI121" s="74"/>
      <c r="AJ121" s="74"/>
      <c r="AK121" s="104" t="s">
        <v>518</v>
      </c>
      <c r="AL121" s="90" t="e">
        <f ca="1">+YEAR(TODAY())-YEAR([4]!Tabla1[[#This Row],[FECHA DE NACIMIENTO]])</f>
        <v>#REF!</v>
      </c>
      <c r="AM121" s="74">
        <v>56923</v>
      </c>
      <c r="AN121" s="88">
        <v>45001</v>
      </c>
      <c r="AO121" s="76">
        <v>14250000</v>
      </c>
      <c r="AP121" s="73"/>
      <c r="AQ121" s="94"/>
      <c r="AR121" s="73"/>
      <c r="AS121" s="94">
        <v>14250000</v>
      </c>
      <c r="AT121" s="73" t="s">
        <v>478</v>
      </c>
      <c r="AU121" s="88" t="s">
        <v>518</v>
      </c>
      <c r="AV121" s="88" t="s">
        <v>518</v>
      </c>
      <c r="AW121" s="88">
        <v>45001</v>
      </c>
      <c r="AX121" s="88">
        <v>45291</v>
      </c>
      <c r="AY121" s="72">
        <f t="shared" si="11"/>
        <v>290</v>
      </c>
      <c r="AZ121" s="76" t="s">
        <v>945</v>
      </c>
      <c r="BA121" s="74">
        <v>30738603</v>
      </c>
      <c r="BB121" s="76"/>
      <c r="BC121" s="88"/>
      <c r="BD121" s="73"/>
      <c r="BE121" s="88"/>
      <c r="BF121" s="73"/>
      <c r="BG121" s="88"/>
      <c r="BH121" s="76"/>
      <c r="BI121" s="88"/>
      <c r="BJ121" s="79" t="e">
        <f>([4]!Tabla1[[#This Row],[VALOR TOTAL CONTRATO + VF]]+[4]!Tabla1[[#This Row],[ADICION 1 ]]+[4]!Tabla1[[#This Row],[ADICION 2]]-[4]!Tabla1[[#This Row],[LIBERACION]])</f>
        <v>#REF!</v>
      </c>
      <c r="BK121" s="88"/>
      <c r="BL121" s="88"/>
      <c r="BM121" s="88"/>
      <c r="BN121" s="88"/>
      <c r="BO121" s="73"/>
      <c r="BP121" s="88"/>
      <c r="BQ121" s="88"/>
      <c r="BR121" s="76"/>
      <c r="BS121" s="88"/>
      <c r="BT121" s="73">
        <f t="shared" si="13"/>
        <v>290</v>
      </c>
      <c r="BU121" s="88"/>
      <c r="BV121" s="95"/>
    </row>
    <row r="122" spans="1:74" ht="15" customHeight="1" x14ac:dyDescent="0.25">
      <c r="A122" s="82" t="s">
        <v>459</v>
      </c>
      <c r="B122" s="71" t="s">
        <v>460</v>
      </c>
      <c r="C122" s="72" t="s">
        <v>54</v>
      </c>
      <c r="D122" s="73">
        <v>145</v>
      </c>
      <c r="E122" s="73" t="s">
        <v>345</v>
      </c>
      <c r="F122" s="73" t="s">
        <v>946</v>
      </c>
      <c r="G122" s="88" t="s">
        <v>947</v>
      </c>
      <c r="H122" s="73" t="s">
        <v>772</v>
      </c>
      <c r="I122" s="89">
        <v>45002</v>
      </c>
      <c r="J122" s="73" t="s">
        <v>59</v>
      </c>
      <c r="K122" s="73" t="s">
        <v>948</v>
      </c>
      <c r="L122" s="73" t="s">
        <v>291</v>
      </c>
      <c r="M122" s="73" t="s">
        <v>949</v>
      </c>
      <c r="N122" s="73">
        <v>78102203</v>
      </c>
      <c r="O122" s="76" t="s">
        <v>950</v>
      </c>
      <c r="P122" s="76">
        <v>351000000</v>
      </c>
      <c r="Q122" s="76">
        <v>351000000</v>
      </c>
      <c r="R122" s="73">
        <v>27823</v>
      </c>
      <c r="S122" s="73" t="s">
        <v>951</v>
      </c>
      <c r="T122" s="73" t="s">
        <v>64</v>
      </c>
      <c r="U122" s="73" t="s">
        <v>65</v>
      </c>
      <c r="V122" s="73" t="s">
        <v>518</v>
      </c>
      <c r="W122" s="88" t="s">
        <v>952</v>
      </c>
      <c r="X122" s="74" t="s">
        <v>772</v>
      </c>
      <c r="Y122" s="88">
        <v>45016</v>
      </c>
      <c r="Z122" s="73" t="s">
        <v>953</v>
      </c>
      <c r="AA122" s="73"/>
      <c r="AB122" s="73" t="s">
        <v>295</v>
      </c>
      <c r="AC122" s="73" t="s">
        <v>69</v>
      </c>
      <c r="AD122" s="73" t="s">
        <v>954</v>
      </c>
      <c r="AE122" s="73">
        <v>900062917</v>
      </c>
      <c r="AF122" s="73">
        <v>9</v>
      </c>
      <c r="AG122" s="73" t="s">
        <v>518</v>
      </c>
      <c r="AH122" s="73"/>
      <c r="AI122" s="74" t="s">
        <v>955</v>
      </c>
      <c r="AJ122" s="74"/>
      <c r="AK122" s="104" t="s">
        <v>518</v>
      </c>
      <c r="AL122" s="90" t="e">
        <f ca="1">+YEAR(TODAY())-YEAR([4]!Tabla1[[#This Row],[FECHA DE NACIMIENTO]])</f>
        <v>#REF!</v>
      </c>
      <c r="AM122" s="74">
        <v>64723</v>
      </c>
      <c r="AN122" s="88">
        <v>45019</v>
      </c>
      <c r="AO122" s="76">
        <v>351000000</v>
      </c>
      <c r="AP122" s="73"/>
      <c r="AQ122" s="94"/>
      <c r="AR122" s="73"/>
      <c r="AS122" s="94">
        <v>351000000</v>
      </c>
      <c r="AT122" s="73" t="s">
        <v>478</v>
      </c>
      <c r="AU122" s="88" t="s">
        <v>518</v>
      </c>
      <c r="AV122" s="88" t="s">
        <v>518</v>
      </c>
      <c r="AW122" s="88">
        <v>45019</v>
      </c>
      <c r="AX122" s="88">
        <v>45291</v>
      </c>
      <c r="AY122" s="72">
        <f t="shared" si="11"/>
        <v>272</v>
      </c>
      <c r="AZ122" s="76" t="s">
        <v>956</v>
      </c>
      <c r="BA122" s="74">
        <v>36551065</v>
      </c>
      <c r="BB122" s="76"/>
      <c r="BC122" s="88"/>
      <c r="BD122" s="73"/>
      <c r="BE122" s="88"/>
      <c r="BF122" s="73"/>
      <c r="BG122" s="88"/>
      <c r="BH122" s="76"/>
      <c r="BI122" s="88"/>
      <c r="BJ122" s="79" t="e">
        <f>([4]!Tabla1[[#This Row],[VALOR TOTAL CONTRATO + VF]]+[4]!Tabla1[[#This Row],[ADICION 1 ]]+[4]!Tabla1[[#This Row],[ADICION 2]]-[4]!Tabla1[[#This Row],[LIBERACION]])</f>
        <v>#REF!</v>
      </c>
      <c r="BK122" s="88"/>
      <c r="BL122" s="88"/>
      <c r="BM122" s="88"/>
      <c r="BN122" s="88"/>
      <c r="BO122" s="73"/>
      <c r="BP122" s="88"/>
      <c r="BQ122" s="88"/>
      <c r="BR122" s="76"/>
      <c r="BS122" s="88"/>
      <c r="BT122" s="73">
        <f t="shared" si="13"/>
        <v>272</v>
      </c>
      <c r="BU122" s="88"/>
      <c r="BV122" s="95"/>
    </row>
    <row r="123" spans="1:74" ht="15" customHeight="1" x14ac:dyDescent="0.25">
      <c r="A123" s="82" t="s">
        <v>459</v>
      </c>
      <c r="B123" s="71" t="s">
        <v>460</v>
      </c>
      <c r="C123" s="72" t="s">
        <v>54</v>
      </c>
      <c r="D123" s="73">
        <v>208</v>
      </c>
      <c r="E123" s="73" t="s">
        <v>345</v>
      </c>
      <c r="F123" s="73" t="s">
        <v>957</v>
      </c>
      <c r="G123" s="88" t="s">
        <v>958</v>
      </c>
      <c r="H123" s="73" t="s">
        <v>772</v>
      </c>
      <c r="I123" s="89">
        <v>45008</v>
      </c>
      <c r="J123" s="73" t="s">
        <v>59</v>
      </c>
      <c r="K123" s="73" t="s">
        <v>290</v>
      </c>
      <c r="L123" s="73" t="s">
        <v>340</v>
      </c>
      <c r="M123" s="73" t="s">
        <v>959</v>
      </c>
      <c r="N123" s="73" t="s">
        <v>960</v>
      </c>
      <c r="O123" s="76" t="s">
        <v>961</v>
      </c>
      <c r="P123" s="76">
        <v>30000000</v>
      </c>
      <c r="Q123" s="76">
        <v>30000000</v>
      </c>
      <c r="R123" s="73">
        <v>28723</v>
      </c>
      <c r="S123" s="73" t="s">
        <v>962</v>
      </c>
      <c r="T123" s="73" t="s">
        <v>64</v>
      </c>
      <c r="U123" s="73" t="s">
        <v>65</v>
      </c>
      <c r="V123" s="73" t="s">
        <v>518</v>
      </c>
      <c r="W123" s="88" t="s">
        <v>963</v>
      </c>
      <c r="X123" s="74" t="s">
        <v>772</v>
      </c>
      <c r="Y123" s="88">
        <v>45013</v>
      </c>
      <c r="Z123" s="73" t="s">
        <v>60</v>
      </c>
      <c r="AA123" s="73"/>
      <c r="AB123" s="73" t="s">
        <v>295</v>
      </c>
      <c r="AC123" s="73" t="s">
        <v>69</v>
      </c>
      <c r="AD123" s="73" t="s">
        <v>964</v>
      </c>
      <c r="AE123" s="73">
        <v>52966252</v>
      </c>
      <c r="AF123" s="73" t="s">
        <v>518</v>
      </c>
      <c r="AG123" s="73" t="s">
        <v>965</v>
      </c>
      <c r="AH123" s="73"/>
      <c r="AI123" s="74"/>
      <c r="AJ123" s="74"/>
      <c r="AK123" s="88">
        <v>30627</v>
      </c>
      <c r="AL123" s="90" t="e">
        <f ca="1">+YEAR(TODAY())-YEAR([4]!Tabla1[[#This Row],[FECHA DE NACIMIENTO]])</f>
        <v>#REF!</v>
      </c>
      <c r="AM123" s="74">
        <v>63123</v>
      </c>
      <c r="AN123" s="88">
        <v>45014</v>
      </c>
      <c r="AO123" s="76">
        <v>30000000</v>
      </c>
      <c r="AP123" s="73"/>
      <c r="AQ123" s="94"/>
      <c r="AR123" s="73"/>
      <c r="AS123" s="94">
        <v>30000000</v>
      </c>
      <c r="AT123" s="73" t="s">
        <v>297</v>
      </c>
      <c r="AU123" s="88">
        <v>45016</v>
      </c>
      <c r="AV123" s="88" t="s">
        <v>74</v>
      </c>
      <c r="AW123" s="88">
        <v>45017</v>
      </c>
      <c r="AX123" s="88">
        <v>45291</v>
      </c>
      <c r="AY123" s="72">
        <f t="shared" si="11"/>
        <v>274</v>
      </c>
      <c r="AZ123" s="76" t="s">
        <v>966</v>
      </c>
      <c r="BA123" s="74">
        <v>79994053</v>
      </c>
      <c r="BB123" s="76"/>
      <c r="BC123" s="88"/>
      <c r="BD123" s="73"/>
      <c r="BE123" s="88"/>
      <c r="BF123" s="73"/>
      <c r="BG123" s="88"/>
      <c r="BH123" s="76"/>
      <c r="BI123" s="88"/>
      <c r="BJ123" s="79" t="e">
        <f>([4]!Tabla1[[#This Row],[VALOR TOTAL CONTRATO + VF]]+[4]!Tabla1[[#This Row],[ADICION 1 ]]+[4]!Tabla1[[#This Row],[ADICION 2]]-[4]!Tabla1[[#This Row],[LIBERACION]])</f>
        <v>#REF!</v>
      </c>
      <c r="BK123" s="88"/>
      <c r="BL123" s="88"/>
      <c r="BM123" s="88"/>
      <c r="BN123" s="88"/>
      <c r="BO123" s="73"/>
      <c r="BP123" s="88"/>
      <c r="BQ123" s="88"/>
      <c r="BR123" s="76"/>
      <c r="BS123" s="88"/>
      <c r="BT123" s="73">
        <f t="shared" si="13"/>
        <v>274</v>
      </c>
      <c r="BU123" s="88"/>
      <c r="BV123" s="95"/>
    </row>
    <row r="124" spans="1:74" ht="15" customHeight="1" x14ac:dyDescent="0.25">
      <c r="A124" s="4" t="s">
        <v>459</v>
      </c>
      <c r="B124" s="54" t="s">
        <v>460</v>
      </c>
      <c r="C124" s="18" t="s">
        <v>54</v>
      </c>
      <c r="D124" s="1">
        <v>79</v>
      </c>
      <c r="E124" s="1" t="s">
        <v>345</v>
      </c>
      <c r="F124" s="1" t="s">
        <v>967</v>
      </c>
      <c r="G124" s="37" t="s">
        <v>968</v>
      </c>
      <c r="H124" s="1" t="s">
        <v>772</v>
      </c>
      <c r="I124" s="38">
        <v>45014</v>
      </c>
      <c r="J124" s="1" t="s">
        <v>1115</v>
      </c>
      <c r="K124" s="105" t="s">
        <v>494</v>
      </c>
      <c r="L124" s="1" t="s">
        <v>969</v>
      </c>
      <c r="M124" s="1" t="s">
        <v>970</v>
      </c>
      <c r="N124" s="2" t="s">
        <v>971</v>
      </c>
      <c r="O124" s="2" t="s">
        <v>972</v>
      </c>
      <c r="P124" s="2">
        <v>433440000</v>
      </c>
      <c r="Q124" s="2">
        <v>432832203</v>
      </c>
      <c r="R124" s="1">
        <v>27523</v>
      </c>
      <c r="S124" s="1" t="s">
        <v>907</v>
      </c>
      <c r="T124" s="1" t="s">
        <v>517</v>
      </c>
      <c r="U124" s="1"/>
      <c r="V124" s="1"/>
      <c r="W124" s="37"/>
      <c r="X124" s="1"/>
      <c r="Y124" s="37"/>
      <c r="Z124" s="1"/>
      <c r="AA124" s="1"/>
      <c r="AB124" s="1"/>
      <c r="AC124" s="1"/>
      <c r="AD124" s="1"/>
      <c r="AE124" s="1"/>
      <c r="AF124" s="1"/>
      <c r="AG124" s="1"/>
      <c r="AH124" s="1"/>
      <c r="AI124" s="3"/>
      <c r="AJ124" s="3"/>
      <c r="AK124" s="51"/>
      <c r="AL124" s="9" t="e">
        <f ca="1">+YEAR(TODAY())-YEAR([4]!Tabla1[[#This Row],[FECHA DE NACIMIENTO]])</f>
        <v>#REF!</v>
      </c>
      <c r="AM124" s="2"/>
      <c r="AN124" s="37"/>
      <c r="AO124" s="2"/>
      <c r="AP124" s="1"/>
      <c r="AQ124" s="99"/>
      <c r="AR124" s="1"/>
      <c r="AS124" s="99"/>
      <c r="AT124" s="1"/>
      <c r="AU124" s="37"/>
      <c r="AV124" s="37"/>
      <c r="AW124" s="37"/>
      <c r="AX124" s="37"/>
      <c r="AY124" s="18">
        <f t="shared" si="11"/>
        <v>0</v>
      </c>
      <c r="AZ124" s="2"/>
      <c r="BA124" s="37"/>
      <c r="BB124" s="2"/>
      <c r="BC124" s="37"/>
      <c r="BD124" s="1"/>
      <c r="BE124" s="37"/>
      <c r="BF124" s="1"/>
      <c r="BG124" s="37"/>
      <c r="BH124" s="2"/>
      <c r="BI124" s="37"/>
      <c r="BJ124" s="2"/>
      <c r="BK124" s="37"/>
      <c r="BL124" s="37"/>
      <c r="BM124" s="37"/>
      <c r="BN124" s="37"/>
      <c r="BO124" s="1"/>
      <c r="BP124" s="37"/>
      <c r="BQ124" s="37"/>
      <c r="BR124" s="2"/>
      <c r="BS124" s="37"/>
      <c r="BT124" s="1"/>
      <c r="BU124" s="37"/>
      <c r="BV124" s="5"/>
    </row>
    <row r="125" spans="1:74" ht="15" customHeight="1" x14ac:dyDescent="0.25">
      <c r="A125" s="4" t="s">
        <v>459</v>
      </c>
      <c r="B125" s="54" t="s">
        <v>460</v>
      </c>
      <c r="C125" s="18" t="s">
        <v>54</v>
      </c>
      <c r="D125" s="1">
        <v>194</v>
      </c>
      <c r="E125" s="1" t="s">
        <v>345</v>
      </c>
      <c r="F125" s="1" t="s">
        <v>973</v>
      </c>
      <c r="G125" s="37" t="s">
        <v>974</v>
      </c>
      <c r="H125" s="1" t="s">
        <v>772</v>
      </c>
      <c r="I125" s="38">
        <v>45013</v>
      </c>
      <c r="J125" s="1" t="s">
        <v>975</v>
      </c>
      <c r="K125" s="1" t="s">
        <v>975</v>
      </c>
      <c r="L125" s="1" t="s">
        <v>340</v>
      </c>
      <c r="M125" s="1" t="s">
        <v>976</v>
      </c>
      <c r="N125" s="2" t="s">
        <v>977</v>
      </c>
      <c r="O125" s="2" t="s">
        <v>978</v>
      </c>
      <c r="P125" s="2">
        <v>25000000</v>
      </c>
      <c r="Q125" s="2">
        <v>18789570</v>
      </c>
      <c r="R125" s="1">
        <v>31223</v>
      </c>
      <c r="S125" s="1" t="s">
        <v>979</v>
      </c>
      <c r="T125" s="1" t="s">
        <v>517</v>
      </c>
      <c r="U125" s="1"/>
      <c r="V125" s="1"/>
      <c r="W125" s="37"/>
      <c r="X125" s="1"/>
      <c r="Y125" s="37"/>
      <c r="Z125" s="1"/>
      <c r="AA125" s="1"/>
      <c r="AB125" s="1"/>
      <c r="AC125" s="1"/>
      <c r="AD125" s="1"/>
      <c r="AE125" s="1"/>
      <c r="AF125" s="1"/>
      <c r="AG125" s="1"/>
      <c r="AH125" s="1"/>
      <c r="AI125" s="3"/>
      <c r="AJ125" s="3"/>
      <c r="AK125" s="51"/>
      <c r="AL125" s="9" t="e">
        <f ca="1">+YEAR(TODAY())-YEAR([4]!Tabla1[[#This Row],[FECHA DE NACIMIENTO]])</f>
        <v>#REF!</v>
      </c>
      <c r="AM125" s="2"/>
      <c r="AN125" s="37"/>
      <c r="AO125" s="2"/>
      <c r="AP125" s="1"/>
      <c r="AQ125" s="99"/>
      <c r="AR125" s="1"/>
      <c r="AS125" s="99"/>
      <c r="AT125" s="1"/>
      <c r="AU125" s="37"/>
      <c r="AV125" s="37"/>
      <c r="AW125" s="37"/>
      <c r="AX125" s="37"/>
      <c r="AY125" s="18">
        <f t="shared" si="11"/>
        <v>0</v>
      </c>
      <c r="AZ125" s="2"/>
      <c r="BA125" s="37"/>
      <c r="BB125" s="2"/>
      <c r="BC125" s="37"/>
      <c r="BD125" s="1"/>
      <c r="BE125" s="37"/>
      <c r="BF125" s="1"/>
      <c r="BG125" s="37"/>
      <c r="BH125" s="2"/>
      <c r="BI125" s="37"/>
      <c r="BJ125" s="2"/>
      <c r="BK125" s="37"/>
      <c r="BL125" s="37"/>
      <c r="BM125" s="37"/>
      <c r="BN125" s="37"/>
      <c r="BO125" s="1"/>
      <c r="BP125" s="37"/>
      <c r="BQ125" s="37"/>
      <c r="BR125" s="2"/>
      <c r="BS125" s="37"/>
      <c r="BT125" s="1"/>
      <c r="BU125" s="37"/>
      <c r="BV125" s="5"/>
    </row>
    <row r="126" spans="1:74" ht="15" customHeight="1" x14ac:dyDescent="0.25">
      <c r="A126" s="4" t="s">
        <v>459</v>
      </c>
      <c r="B126" s="54" t="s">
        <v>460</v>
      </c>
      <c r="C126" s="18" t="s">
        <v>54</v>
      </c>
      <c r="D126" s="1" t="s">
        <v>980</v>
      </c>
      <c r="E126" s="1" t="s">
        <v>345</v>
      </c>
      <c r="F126" s="1" t="s">
        <v>981</v>
      </c>
      <c r="G126" s="37" t="s">
        <v>982</v>
      </c>
      <c r="H126" s="1" t="s">
        <v>772</v>
      </c>
      <c r="I126" s="38">
        <v>45014</v>
      </c>
      <c r="J126" s="1" t="s">
        <v>59</v>
      </c>
      <c r="K126" s="1" t="s">
        <v>948</v>
      </c>
      <c r="L126" s="1" t="s">
        <v>983</v>
      </c>
      <c r="M126" s="1" t="s">
        <v>984</v>
      </c>
      <c r="N126" s="1">
        <v>90121502</v>
      </c>
      <c r="O126" s="2" t="s">
        <v>985</v>
      </c>
      <c r="P126" s="2">
        <v>1036000000</v>
      </c>
      <c r="Q126" s="2">
        <v>1036000000</v>
      </c>
      <c r="R126" s="1">
        <v>30523</v>
      </c>
      <c r="S126" s="1" t="s">
        <v>986</v>
      </c>
      <c r="T126" s="1" t="s">
        <v>517</v>
      </c>
      <c r="U126" s="1"/>
      <c r="V126" s="1"/>
      <c r="W126" s="37"/>
      <c r="X126" s="1"/>
      <c r="Y126" s="37"/>
      <c r="Z126" s="1"/>
      <c r="AA126" s="1"/>
      <c r="AB126" s="1"/>
      <c r="AC126" s="1"/>
      <c r="AD126" s="1"/>
      <c r="AE126" s="1"/>
      <c r="AF126" s="1"/>
      <c r="AG126" s="1"/>
      <c r="AH126" s="1"/>
      <c r="AI126" s="3"/>
      <c r="AJ126" s="3"/>
      <c r="AK126" s="51"/>
      <c r="AL126" s="9" t="e">
        <f ca="1">+YEAR(TODAY())-YEAR([4]!Tabla1[[#This Row],[FECHA DE NACIMIENTO]])</f>
        <v>#REF!</v>
      </c>
      <c r="AM126" s="2"/>
      <c r="AN126" s="37"/>
      <c r="AO126" s="2"/>
      <c r="AP126" s="1"/>
      <c r="AQ126" s="99"/>
      <c r="AR126" s="1"/>
      <c r="AS126" s="99"/>
      <c r="AT126" s="1"/>
      <c r="AU126" s="37"/>
      <c r="AV126" s="37"/>
      <c r="AW126" s="37"/>
      <c r="AX126" s="37"/>
      <c r="AY126" s="18">
        <f t="shared" si="11"/>
        <v>0</v>
      </c>
      <c r="AZ126" s="2"/>
      <c r="BA126" s="37"/>
      <c r="BB126" s="2"/>
      <c r="BC126" s="37"/>
      <c r="BD126" s="1"/>
      <c r="BE126" s="37"/>
      <c r="BF126" s="1"/>
      <c r="BG126" s="37"/>
      <c r="BH126" s="2"/>
      <c r="BI126" s="37"/>
      <c r="BJ126" s="2"/>
      <c r="BK126" s="37"/>
      <c r="BL126" s="37"/>
      <c r="BM126" s="37"/>
      <c r="BN126" s="37"/>
      <c r="BO126" s="1"/>
      <c r="BP126" s="37"/>
      <c r="BQ126" s="37"/>
      <c r="BR126" s="2"/>
      <c r="BS126" s="37"/>
      <c r="BT126" s="1"/>
      <c r="BU126" s="37"/>
      <c r="BV126" s="5"/>
    </row>
    <row r="127" spans="1:74" ht="15" customHeight="1" x14ac:dyDescent="0.25">
      <c r="A127" s="32" t="s">
        <v>459</v>
      </c>
      <c r="B127" s="54" t="s">
        <v>460</v>
      </c>
      <c r="C127" s="18" t="s">
        <v>54</v>
      </c>
      <c r="D127" s="1">
        <v>102</v>
      </c>
      <c r="E127" s="3" t="s">
        <v>344</v>
      </c>
      <c r="F127" s="1" t="s">
        <v>997</v>
      </c>
      <c r="G127" s="37" t="s">
        <v>998</v>
      </c>
      <c r="H127" s="1" t="s">
        <v>772</v>
      </c>
      <c r="I127" s="52">
        <v>44992</v>
      </c>
      <c r="J127" s="3" t="s">
        <v>59</v>
      </c>
      <c r="K127" s="3" t="s">
        <v>1000</v>
      </c>
      <c r="L127" s="3" t="s">
        <v>225</v>
      </c>
      <c r="M127" s="27" t="s">
        <v>1001</v>
      </c>
      <c r="N127" s="51">
        <v>801615</v>
      </c>
      <c r="O127" s="2" t="s">
        <v>1002</v>
      </c>
      <c r="P127" s="2">
        <v>25000000</v>
      </c>
      <c r="Q127" s="2">
        <v>25000000</v>
      </c>
      <c r="R127" s="1">
        <v>24223</v>
      </c>
      <c r="S127" s="1" t="s">
        <v>89</v>
      </c>
      <c r="T127" s="1" t="s">
        <v>64</v>
      </c>
      <c r="U127" s="1" t="s">
        <v>65</v>
      </c>
      <c r="V127" s="1"/>
      <c r="W127" s="37" t="s">
        <v>1003</v>
      </c>
      <c r="X127" s="1" t="s">
        <v>999</v>
      </c>
      <c r="Y127" s="21">
        <v>44993</v>
      </c>
      <c r="Z127" s="3" t="s">
        <v>1000</v>
      </c>
      <c r="AA127" s="1"/>
      <c r="AB127" s="1" t="s">
        <v>1004</v>
      </c>
      <c r="AC127" s="1" t="s">
        <v>1005</v>
      </c>
      <c r="AD127" s="1" t="s">
        <v>1006</v>
      </c>
      <c r="AE127" s="1">
        <v>1090401426</v>
      </c>
      <c r="AF127" s="1"/>
      <c r="AG127" s="3" t="s">
        <v>518</v>
      </c>
      <c r="AH127" s="3" t="s">
        <v>552</v>
      </c>
      <c r="AI127" s="3"/>
      <c r="AJ127" s="3"/>
      <c r="AK127" s="51"/>
      <c r="AL127" s="9" t="e">
        <f ca="1">+YEAR(TODAY())-YEAR([5]!Tabla1[[#This Row],[FECHA DE NACIMIENTO]])</f>
        <v>#REF!</v>
      </c>
      <c r="AM127" s="51">
        <v>46523</v>
      </c>
      <c r="AN127" s="21">
        <v>44992</v>
      </c>
      <c r="AO127" s="2">
        <v>25000000</v>
      </c>
      <c r="AP127" s="1"/>
      <c r="AQ127" s="99"/>
      <c r="AR127" s="1"/>
      <c r="AS127" s="102">
        <v>25000000</v>
      </c>
      <c r="AT127" s="3" t="s">
        <v>297</v>
      </c>
      <c r="AU127" s="21">
        <v>44993</v>
      </c>
      <c r="AV127" s="24" t="s">
        <v>74</v>
      </c>
      <c r="AW127" s="21">
        <v>45001</v>
      </c>
      <c r="AX127" s="21">
        <v>45291</v>
      </c>
      <c r="AY127" s="1">
        <v>290</v>
      </c>
      <c r="AZ127" s="106" t="s">
        <v>829</v>
      </c>
      <c r="BA127" s="3">
        <v>88151663</v>
      </c>
      <c r="BB127" s="2"/>
      <c r="BC127" s="37"/>
      <c r="BD127" s="1"/>
      <c r="BE127" s="37"/>
      <c r="BF127" s="1"/>
      <c r="BG127" s="37"/>
      <c r="BH127" s="2"/>
      <c r="BI127" s="37"/>
      <c r="BJ127" s="2">
        <v>25000000</v>
      </c>
      <c r="BK127" s="37"/>
      <c r="BL127" s="37"/>
      <c r="BM127" s="37"/>
      <c r="BN127" s="37"/>
      <c r="BO127" s="1"/>
      <c r="BP127" s="37"/>
      <c r="BQ127" s="37"/>
      <c r="BR127" s="2"/>
      <c r="BS127" s="37"/>
      <c r="BT127" s="1">
        <v>290</v>
      </c>
      <c r="BU127" s="37"/>
      <c r="BV127" s="5"/>
    </row>
    <row r="128" spans="1:74" ht="15" customHeight="1" x14ac:dyDescent="0.25">
      <c r="A128" s="32" t="s">
        <v>459</v>
      </c>
      <c r="B128" s="54" t="s">
        <v>460</v>
      </c>
      <c r="C128" s="18" t="s">
        <v>54</v>
      </c>
      <c r="D128" s="1">
        <v>103</v>
      </c>
      <c r="E128" s="3" t="s">
        <v>344</v>
      </c>
      <c r="F128" s="1" t="s">
        <v>1007</v>
      </c>
      <c r="G128" s="37" t="s">
        <v>1008</v>
      </c>
      <c r="H128" s="1" t="s">
        <v>772</v>
      </c>
      <c r="I128" s="52">
        <v>44993</v>
      </c>
      <c r="J128" s="3" t="s">
        <v>59</v>
      </c>
      <c r="K128" s="3" t="s">
        <v>1000</v>
      </c>
      <c r="L128" s="3" t="s">
        <v>225</v>
      </c>
      <c r="M128" s="27" t="s">
        <v>1001</v>
      </c>
      <c r="N128" s="51">
        <v>801615</v>
      </c>
      <c r="O128" s="2" t="s">
        <v>1002</v>
      </c>
      <c r="P128" s="2">
        <v>25000000</v>
      </c>
      <c r="Q128" s="2">
        <v>25000000</v>
      </c>
      <c r="R128" s="1">
        <v>24323</v>
      </c>
      <c r="S128" s="1" t="s">
        <v>89</v>
      </c>
      <c r="T128" s="1" t="s">
        <v>64</v>
      </c>
      <c r="U128" s="1" t="s">
        <v>65</v>
      </c>
      <c r="V128" s="1"/>
      <c r="W128" s="37" t="s">
        <v>1009</v>
      </c>
      <c r="X128" s="1" t="s">
        <v>999</v>
      </c>
      <c r="Y128" s="21">
        <v>44994</v>
      </c>
      <c r="Z128" s="3" t="s">
        <v>1000</v>
      </c>
      <c r="AA128" s="1"/>
      <c r="AB128" s="1" t="s">
        <v>1004</v>
      </c>
      <c r="AC128" s="1" t="s">
        <v>1005</v>
      </c>
      <c r="AD128" s="1" t="s">
        <v>1010</v>
      </c>
      <c r="AE128" s="1">
        <v>1092349877</v>
      </c>
      <c r="AF128" s="1"/>
      <c r="AG128" s="3" t="s">
        <v>518</v>
      </c>
      <c r="AH128" s="3" t="s">
        <v>552</v>
      </c>
      <c r="AI128" s="3"/>
      <c r="AJ128" s="3"/>
      <c r="AK128" s="51"/>
      <c r="AL128" s="9" t="e">
        <f ca="1">+YEAR(TODAY())-YEAR([5]!Tabla1[[#This Row],[FECHA DE NACIMIENTO]])</f>
        <v>#REF!</v>
      </c>
      <c r="AM128" s="51">
        <v>46923</v>
      </c>
      <c r="AN128" s="21">
        <v>44993</v>
      </c>
      <c r="AO128" s="2">
        <v>25000000</v>
      </c>
      <c r="AP128" s="1"/>
      <c r="AQ128" s="99"/>
      <c r="AR128" s="1"/>
      <c r="AS128" s="102">
        <v>25000000</v>
      </c>
      <c r="AT128" s="3" t="s">
        <v>297</v>
      </c>
      <c r="AU128" s="21">
        <v>44995</v>
      </c>
      <c r="AV128" s="24" t="s">
        <v>74</v>
      </c>
      <c r="AW128" s="21">
        <v>45001</v>
      </c>
      <c r="AX128" s="21">
        <v>45291</v>
      </c>
      <c r="AY128" s="1">
        <v>290</v>
      </c>
      <c r="AZ128" s="106" t="s">
        <v>829</v>
      </c>
      <c r="BA128" s="3">
        <v>88151663</v>
      </c>
      <c r="BB128" s="2"/>
      <c r="BC128" s="37"/>
      <c r="BD128" s="1"/>
      <c r="BE128" s="37"/>
      <c r="BF128" s="1"/>
      <c r="BG128" s="37"/>
      <c r="BH128" s="2"/>
      <c r="BI128" s="37"/>
      <c r="BJ128" s="2">
        <v>25000000</v>
      </c>
      <c r="BK128" s="37"/>
      <c r="BL128" s="37"/>
      <c r="BM128" s="37"/>
      <c r="BN128" s="37"/>
      <c r="BO128" s="1"/>
      <c r="BP128" s="37"/>
      <c r="BQ128" s="37"/>
      <c r="BR128" s="2"/>
      <c r="BS128" s="37"/>
      <c r="BT128" s="1">
        <v>290</v>
      </c>
      <c r="BU128" s="37"/>
      <c r="BV128" s="5"/>
    </row>
    <row r="129" spans="1:74" ht="15" customHeight="1" x14ac:dyDescent="0.25">
      <c r="A129" s="32" t="s">
        <v>459</v>
      </c>
      <c r="B129" s="54" t="s">
        <v>460</v>
      </c>
      <c r="C129" s="18" t="s">
        <v>54</v>
      </c>
      <c r="D129" s="1">
        <v>108</v>
      </c>
      <c r="E129" s="3" t="s">
        <v>344</v>
      </c>
      <c r="F129" s="1" t="s">
        <v>1011</v>
      </c>
      <c r="G129" s="37" t="s">
        <v>1012</v>
      </c>
      <c r="H129" s="1" t="s">
        <v>772</v>
      </c>
      <c r="I129" s="52">
        <v>44993</v>
      </c>
      <c r="J129" s="3" t="s">
        <v>59</v>
      </c>
      <c r="K129" s="3" t="s">
        <v>1000</v>
      </c>
      <c r="L129" s="3" t="s">
        <v>225</v>
      </c>
      <c r="M129" s="27" t="s">
        <v>1001</v>
      </c>
      <c r="N129" s="51">
        <v>801615</v>
      </c>
      <c r="O129" s="2" t="s">
        <v>1002</v>
      </c>
      <c r="P129" s="2">
        <v>25000000</v>
      </c>
      <c r="Q129" s="2">
        <v>25000000</v>
      </c>
      <c r="R129" s="1">
        <v>23723</v>
      </c>
      <c r="S129" s="1" t="s">
        <v>89</v>
      </c>
      <c r="T129" s="1" t="s">
        <v>64</v>
      </c>
      <c r="U129" s="1" t="s">
        <v>65</v>
      </c>
      <c r="V129" s="1"/>
      <c r="W129" s="37" t="s">
        <v>1013</v>
      </c>
      <c r="X129" s="1" t="s">
        <v>999</v>
      </c>
      <c r="Y129" s="21">
        <v>44995</v>
      </c>
      <c r="Z129" s="3" t="s">
        <v>1000</v>
      </c>
      <c r="AA129" s="1"/>
      <c r="AB129" s="1" t="s">
        <v>1004</v>
      </c>
      <c r="AC129" s="1" t="s">
        <v>1005</v>
      </c>
      <c r="AD129" s="1" t="s">
        <v>1014</v>
      </c>
      <c r="AE129" s="1">
        <v>1093914971</v>
      </c>
      <c r="AF129" s="1"/>
      <c r="AG129" s="3" t="s">
        <v>518</v>
      </c>
      <c r="AH129" s="3" t="s">
        <v>552</v>
      </c>
      <c r="AI129" s="3"/>
      <c r="AJ129" s="3"/>
      <c r="AK129" s="51"/>
      <c r="AL129" s="9" t="e">
        <f ca="1">+YEAR(TODAY())-YEAR([5]!Tabla1[[#This Row],[FECHA DE NACIMIENTO]])</f>
        <v>#REF!</v>
      </c>
      <c r="AM129" s="51">
        <v>47023</v>
      </c>
      <c r="AN129" s="21">
        <v>44993</v>
      </c>
      <c r="AO129" s="2">
        <v>25000000</v>
      </c>
      <c r="AP129" s="1"/>
      <c r="AQ129" s="99"/>
      <c r="AR129" s="1"/>
      <c r="AS129" s="102">
        <v>25000000</v>
      </c>
      <c r="AT129" s="3" t="s">
        <v>297</v>
      </c>
      <c r="AU129" s="21">
        <v>44999</v>
      </c>
      <c r="AV129" s="24" t="s">
        <v>74</v>
      </c>
      <c r="AW129" s="21">
        <v>45001</v>
      </c>
      <c r="AX129" s="21">
        <v>45291</v>
      </c>
      <c r="AY129" s="1">
        <v>290</v>
      </c>
      <c r="AZ129" s="106" t="s">
        <v>829</v>
      </c>
      <c r="BA129" s="3">
        <v>88151663</v>
      </c>
      <c r="BB129" s="2"/>
      <c r="BC129" s="37"/>
      <c r="BD129" s="1"/>
      <c r="BE129" s="37"/>
      <c r="BF129" s="1"/>
      <c r="BG129" s="37"/>
      <c r="BH129" s="2"/>
      <c r="BI129" s="37"/>
      <c r="BJ129" s="2">
        <v>25000000</v>
      </c>
      <c r="BK129" s="37"/>
      <c r="BL129" s="37"/>
      <c r="BM129" s="37"/>
      <c r="BN129" s="37"/>
      <c r="BO129" s="1"/>
      <c r="BP129" s="37"/>
      <c r="BQ129" s="37"/>
      <c r="BR129" s="2"/>
      <c r="BS129" s="37"/>
      <c r="BT129" s="1">
        <v>290</v>
      </c>
      <c r="BU129" s="37"/>
      <c r="BV129" s="5"/>
    </row>
    <row r="130" spans="1:74" ht="15" customHeight="1" x14ac:dyDescent="0.25">
      <c r="A130" s="32" t="s">
        <v>459</v>
      </c>
      <c r="B130" s="54" t="s">
        <v>460</v>
      </c>
      <c r="C130" s="18" t="s">
        <v>54</v>
      </c>
      <c r="D130" s="1">
        <v>109</v>
      </c>
      <c r="E130" s="3" t="s">
        <v>344</v>
      </c>
      <c r="F130" s="1" t="s">
        <v>1015</v>
      </c>
      <c r="G130" s="37" t="s">
        <v>1016</v>
      </c>
      <c r="H130" s="1" t="s">
        <v>772</v>
      </c>
      <c r="I130" s="52">
        <v>44994</v>
      </c>
      <c r="J130" s="3" t="s">
        <v>59</v>
      </c>
      <c r="K130" s="3" t="s">
        <v>1000</v>
      </c>
      <c r="L130" s="3" t="s">
        <v>225</v>
      </c>
      <c r="M130" s="27" t="s">
        <v>1001</v>
      </c>
      <c r="N130" s="51">
        <v>801615</v>
      </c>
      <c r="O130" s="2" t="s">
        <v>1002</v>
      </c>
      <c r="P130" s="2">
        <v>25000000</v>
      </c>
      <c r="Q130" s="2">
        <v>25000000</v>
      </c>
      <c r="R130" s="1">
        <v>23623</v>
      </c>
      <c r="S130" s="1" t="s">
        <v>89</v>
      </c>
      <c r="T130" s="1" t="s">
        <v>64</v>
      </c>
      <c r="U130" s="1" t="s">
        <v>65</v>
      </c>
      <c r="V130" s="1"/>
      <c r="W130" s="37" t="s">
        <v>1017</v>
      </c>
      <c r="X130" s="1" t="s">
        <v>999</v>
      </c>
      <c r="Y130" s="21">
        <v>44994</v>
      </c>
      <c r="Z130" s="3" t="s">
        <v>1000</v>
      </c>
      <c r="AA130" s="1"/>
      <c r="AB130" s="1" t="s">
        <v>1004</v>
      </c>
      <c r="AC130" s="1" t="s">
        <v>1005</v>
      </c>
      <c r="AD130" s="1" t="s">
        <v>1018</v>
      </c>
      <c r="AE130" s="1">
        <v>1090512871</v>
      </c>
      <c r="AF130" s="1"/>
      <c r="AG130" s="3" t="s">
        <v>518</v>
      </c>
      <c r="AH130" s="3" t="s">
        <v>552</v>
      </c>
      <c r="AI130" s="3"/>
      <c r="AJ130" s="3"/>
      <c r="AK130" s="51"/>
      <c r="AL130" s="9" t="e">
        <f ca="1">+YEAR(TODAY())-YEAR([5]!Tabla1[[#This Row],[FECHA DE NACIMIENTO]])</f>
        <v>#REF!</v>
      </c>
      <c r="AM130" s="51">
        <v>47123</v>
      </c>
      <c r="AN130" s="21">
        <v>44993</v>
      </c>
      <c r="AO130" s="2">
        <v>25000000</v>
      </c>
      <c r="AP130" s="1"/>
      <c r="AQ130" s="99"/>
      <c r="AR130" s="1"/>
      <c r="AS130" s="102">
        <v>25000000</v>
      </c>
      <c r="AT130" s="3" t="s">
        <v>297</v>
      </c>
      <c r="AU130" s="21">
        <v>44995</v>
      </c>
      <c r="AV130" s="24" t="s">
        <v>74</v>
      </c>
      <c r="AW130" s="21">
        <v>45001</v>
      </c>
      <c r="AX130" s="21">
        <v>45291</v>
      </c>
      <c r="AY130" s="1">
        <v>290</v>
      </c>
      <c r="AZ130" s="106" t="s">
        <v>829</v>
      </c>
      <c r="BA130" s="3">
        <v>88151663</v>
      </c>
      <c r="BB130" s="2"/>
      <c r="BC130" s="37"/>
      <c r="BD130" s="1"/>
      <c r="BE130" s="37"/>
      <c r="BF130" s="1"/>
      <c r="BG130" s="37"/>
      <c r="BH130" s="2"/>
      <c r="BI130" s="37"/>
      <c r="BJ130" s="2">
        <v>25000000</v>
      </c>
      <c r="BK130" s="37"/>
      <c r="BL130" s="37"/>
      <c r="BM130" s="37"/>
      <c r="BN130" s="37"/>
      <c r="BO130" s="1"/>
      <c r="BP130" s="37"/>
      <c r="BQ130" s="37"/>
      <c r="BR130" s="2"/>
      <c r="BS130" s="37"/>
      <c r="BT130" s="1">
        <v>290</v>
      </c>
      <c r="BU130" s="37"/>
      <c r="BV130" s="5"/>
    </row>
    <row r="131" spans="1:74" ht="15" customHeight="1" x14ac:dyDescent="0.25">
      <c r="A131" s="32" t="s">
        <v>459</v>
      </c>
      <c r="B131" s="54" t="s">
        <v>460</v>
      </c>
      <c r="C131" s="18" t="s">
        <v>54</v>
      </c>
      <c r="D131" s="1">
        <v>110</v>
      </c>
      <c r="E131" s="3" t="s">
        <v>344</v>
      </c>
      <c r="F131" s="1" t="s">
        <v>1019</v>
      </c>
      <c r="G131" s="37" t="s">
        <v>1020</v>
      </c>
      <c r="H131" s="1" t="s">
        <v>772</v>
      </c>
      <c r="I131" s="52">
        <v>44993</v>
      </c>
      <c r="J131" s="3" t="s">
        <v>59</v>
      </c>
      <c r="K131" s="3" t="s">
        <v>1000</v>
      </c>
      <c r="L131" s="3" t="s">
        <v>225</v>
      </c>
      <c r="M131" s="27" t="s">
        <v>1001</v>
      </c>
      <c r="N131" s="51">
        <v>801615</v>
      </c>
      <c r="O131" s="2" t="s">
        <v>1002</v>
      </c>
      <c r="P131" s="2">
        <v>25000000</v>
      </c>
      <c r="Q131" s="2">
        <v>25000000</v>
      </c>
      <c r="R131" s="1">
        <v>23523</v>
      </c>
      <c r="S131" s="1" t="s">
        <v>89</v>
      </c>
      <c r="T131" s="1" t="s">
        <v>64</v>
      </c>
      <c r="U131" s="1" t="s">
        <v>65</v>
      </c>
      <c r="V131" s="1"/>
      <c r="W131" s="37" t="s">
        <v>1021</v>
      </c>
      <c r="X131" s="1" t="s">
        <v>999</v>
      </c>
      <c r="Y131" s="21">
        <v>44994</v>
      </c>
      <c r="Z131" s="3" t="s">
        <v>1000</v>
      </c>
      <c r="AA131" s="1"/>
      <c r="AB131" s="1" t="s">
        <v>1004</v>
      </c>
      <c r="AC131" s="1" t="s">
        <v>1005</v>
      </c>
      <c r="AD131" s="1" t="s">
        <v>1022</v>
      </c>
      <c r="AE131" s="1">
        <v>1090481286</v>
      </c>
      <c r="AF131" s="1"/>
      <c r="AG131" s="3" t="s">
        <v>518</v>
      </c>
      <c r="AH131" s="3" t="s">
        <v>552</v>
      </c>
      <c r="AI131" s="3"/>
      <c r="AJ131" s="3"/>
      <c r="AK131" s="51"/>
      <c r="AL131" s="9" t="e">
        <f ca="1">+YEAR(TODAY())-YEAR([5]!Tabla1[[#This Row],[FECHA DE NACIMIENTO]])</f>
        <v>#REF!</v>
      </c>
      <c r="AM131" s="51">
        <v>47223</v>
      </c>
      <c r="AN131" s="21">
        <v>44993</v>
      </c>
      <c r="AO131" s="2">
        <v>25000000</v>
      </c>
      <c r="AP131" s="1"/>
      <c r="AQ131" s="99"/>
      <c r="AR131" s="1"/>
      <c r="AS131" s="102">
        <v>25000000</v>
      </c>
      <c r="AT131" s="3" t="s">
        <v>297</v>
      </c>
      <c r="AU131" s="21">
        <v>44994</v>
      </c>
      <c r="AV131" s="24" t="s">
        <v>74</v>
      </c>
      <c r="AW131" s="21">
        <v>45000</v>
      </c>
      <c r="AX131" s="21">
        <v>45291</v>
      </c>
      <c r="AY131" s="1">
        <v>291</v>
      </c>
      <c r="AZ131" s="106" t="s">
        <v>829</v>
      </c>
      <c r="BA131" s="3">
        <v>88151663</v>
      </c>
      <c r="BB131" s="2"/>
      <c r="BC131" s="37"/>
      <c r="BD131" s="1"/>
      <c r="BE131" s="37"/>
      <c r="BF131" s="1"/>
      <c r="BG131" s="37"/>
      <c r="BH131" s="2"/>
      <c r="BI131" s="37"/>
      <c r="BJ131" s="2">
        <v>25000000</v>
      </c>
      <c r="BK131" s="37"/>
      <c r="BL131" s="37"/>
      <c r="BM131" s="37"/>
      <c r="BN131" s="37"/>
      <c r="BO131" s="1"/>
      <c r="BP131" s="37"/>
      <c r="BQ131" s="37"/>
      <c r="BR131" s="2"/>
      <c r="BS131" s="37"/>
      <c r="BT131" s="1">
        <v>291</v>
      </c>
      <c r="BU131" s="37"/>
      <c r="BV131" s="5"/>
    </row>
    <row r="132" spans="1:74" ht="15" customHeight="1" x14ac:dyDescent="0.25">
      <c r="A132" s="32" t="s">
        <v>459</v>
      </c>
      <c r="B132" s="54" t="s">
        <v>460</v>
      </c>
      <c r="C132" s="18" t="s">
        <v>54</v>
      </c>
      <c r="D132" s="107">
        <v>99</v>
      </c>
      <c r="E132" s="3" t="s">
        <v>344</v>
      </c>
      <c r="F132" s="107" t="s">
        <v>1023</v>
      </c>
      <c r="G132" s="108" t="s">
        <v>1024</v>
      </c>
      <c r="H132" s="1" t="s">
        <v>772</v>
      </c>
      <c r="I132" s="52">
        <v>44995</v>
      </c>
      <c r="J132" s="3" t="s">
        <v>59</v>
      </c>
      <c r="K132" s="3" t="s">
        <v>1000</v>
      </c>
      <c r="L132" s="3" t="s">
        <v>225</v>
      </c>
      <c r="M132" s="27" t="s">
        <v>1001</v>
      </c>
      <c r="N132" s="51">
        <v>801615</v>
      </c>
      <c r="O132" s="2" t="s">
        <v>1002</v>
      </c>
      <c r="P132" s="106">
        <v>30000000</v>
      </c>
      <c r="Q132" s="106">
        <v>30000000</v>
      </c>
      <c r="R132" s="107">
        <v>25223</v>
      </c>
      <c r="S132" s="107" t="s">
        <v>89</v>
      </c>
      <c r="T132" s="1" t="s">
        <v>64</v>
      </c>
      <c r="U132" s="1" t="s">
        <v>65</v>
      </c>
      <c r="V132" s="107"/>
      <c r="W132" s="108" t="s">
        <v>1025</v>
      </c>
      <c r="X132" s="107" t="s">
        <v>999</v>
      </c>
      <c r="Y132" s="21">
        <v>44998</v>
      </c>
      <c r="Z132" s="3" t="s">
        <v>67</v>
      </c>
      <c r="AA132" s="107"/>
      <c r="AB132" s="1" t="s">
        <v>1004</v>
      </c>
      <c r="AC132" s="1" t="s">
        <v>1005</v>
      </c>
      <c r="AD132" s="107" t="s">
        <v>1026</v>
      </c>
      <c r="AE132" s="107">
        <v>1101694114</v>
      </c>
      <c r="AF132" s="107"/>
      <c r="AG132" s="3" t="s">
        <v>518</v>
      </c>
      <c r="AH132" s="3" t="s">
        <v>552</v>
      </c>
      <c r="AI132" s="27"/>
      <c r="AJ132" s="27"/>
      <c r="AK132" s="109"/>
      <c r="AL132" s="123" t="e">
        <f ca="1">+YEAR(TODAY())-YEAR([5]!Tabla1[[#This Row],[FECHA DE NACIMIENTO]])</f>
        <v>#REF!</v>
      </c>
      <c r="AM132" s="109">
        <v>52323</v>
      </c>
      <c r="AN132" s="21">
        <v>44994</v>
      </c>
      <c r="AO132" s="106">
        <v>30000000</v>
      </c>
      <c r="AP132" s="107"/>
      <c r="AQ132" s="124"/>
      <c r="AR132" s="107"/>
      <c r="AS132" s="124">
        <v>30000000</v>
      </c>
      <c r="AT132" s="3" t="s">
        <v>297</v>
      </c>
      <c r="AU132" s="21">
        <v>44998</v>
      </c>
      <c r="AV132" s="24" t="s">
        <v>74</v>
      </c>
      <c r="AW132" s="21">
        <v>45000</v>
      </c>
      <c r="AX132" s="21">
        <v>45291</v>
      </c>
      <c r="AY132" s="107">
        <v>291</v>
      </c>
      <c r="AZ132" s="106" t="s">
        <v>829</v>
      </c>
      <c r="BA132" s="3">
        <v>88151663</v>
      </c>
      <c r="BB132" s="106"/>
      <c r="BC132" s="108"/>
      <c r="BD132" s="107"/>
      <c r="BE132" s="108"/>
      <c r="BF132" s="107"/>
      <c r="BG132" s="108"/>
      <c r="BH132" s="106"/>
      <c r="BI132" s="108"/>
      <c r="BJ132" s="106">
        <v>30000000</v>
      </c>
      <c r="BK132" s="108"/>
      <c r="BL132" s="108"/>
      <c r="BM132" s="108"/>
      <c r="BN132" s="108"/>
      <c r="BO132" s="107"/>
      <c r="BP132" s="108"/>
      <c r="BQ132" s="108"/>
      <c r="BR132" s="106"/>
      <c r="BS132" s="108"/>
      <c r="BT132" s="107">
        <v>291</v>
      </c>
      <c r="BU132" s="108"/>
      <c r="BV132" s="125"/>
    </row>
    <row r="133" spans="1:74" ht="15" customHeight="1" x14ac:dyDescent="0.25">
      <c r="A133" s="32" t="s">
        <v>459</v>
      </c>
      <c r="B133" s="54" t="s">
        <v>460</v>
      </c>
      <c r="C133" s="18" t="s">
        <v>54</v>
      </c>
      <c r="D133" s="107">
        <v>100</v>
      </c>
      <c r="E133" s="3" t="s">
        <v>344</v>
      </c>
      <c r="F133" s="107" t="s">
        <v>1027</v>
      </c>
      <c r="G133" s="108" t="s">
        <v>1028</v>
      </c>
      <c r="H133" s="1" t="s">
        <v>772</v>
      </c>
      <c r="I133" s="52">
        <v>44995</v>
      </c>
      <c r="J133" s="3" t="s">
        <v>59</v>
      </c>
      <c r="K133" s="3" t="s">
        <v>1000</v>
      </c>
      <c r="L133" s="3" t="s">
        <v>225</v>
      </c>
      <c r="M133" s="27" t="s">
        <v>1001</v>
      </c>
      <c r="N133" s="51">
        <v>801615</v>
      </c>
      <c r="O133" s="2" t="s">
        <v>1002</v>
      </c>
      <c r="P133" s="106">
        <v>30000000</v>
      </c>
      <c r="Q133" s="106">
        <v>30000000</v>
      </c>
      <c r="R133" s="107">
        <v>25023</v>
      </c>
      <c r="S133" s="107" t="s">
        <v>89</v>
      </c>
      <c r="T133" s="1" t="s">
        <v>64</v>
      </c>
      <c r="U133" s="1" t="s">
        <v>65</v>
      </c>
      <c r="V133" s="107"/>
      <c r="W133" s="108" t="s">
        <v>1029</v>
      </c>
      <c r="X133" s="107" t="s">
        <v>999</v>
      </c>
      <c r="Y133" s="21">
        <v>44998</v>
      </c>
      <c r="Z133" s="3" t="s">
        <v>67</v>
      </c>
      <c r="AA133" s="107"/>
      <c r="AB133" s="1" t="s">
        <v>1004</v>
      </c>
      <c r="AC133" s="1" t="s">
        <v>1005</v>
      </c>
      <c r="AD133" s="107" t="s">
        <v>1030</v>
      </c>
      <c r="AE133" s="107">
        <v>1090416279</v>
      </c>
      <c r="AF133" s="107"/>
      <c r="AG133" s="3" t="s">
        <v>518</v>
      </c>
      <c r="AH133" s="3" t="s">
        <v>552</v>
      </c>
      <c r="AI133" s="27"/>
      <c r="AJ133" s="27"/>
      <c r="AK133" s="109"/>
      <c r="AL133" s="123" t="e">
        <f ca="1">+YEAR(TODAY())-YEAR([5]!Tabla1[[#This Row],[FECHA DE NACIMIENTO]])</f>
        <v>#REF!</v>
      </c>
      <c r="AM133" s="109">
        <v>52523</v>
      </c>
      <c r="AN133" s="21">
        <v>44994</v>
      </c>
      <c r="AO133" s="106">
        <v>30000000</v>
      </c>
      <c r="AP133" s="107"/>
      <c r="AQ133" s="124"/>
      <c r="AR133" s="107"/>
      <c r="AS133" s="124">
        <v>30000000</v>
      </c>
      <c r="AT133" s="3" t="s">
        <v>297</v>
      </c>
      <c r="AU133" s="21">
        <v>44999</v>
      </c>
      <c r="AV133" s="24" t="s">
        <v>74</v>
      </c>
      <c r="AW133" s="21">
        <v>45001</v>
      </c>
      <c r="AX133" s="21">
        <v>45291</v>
      </c>
      <c r="AY133" s="107">
        <v>290</v>
      </c>
      <c r="AZ133" s="106" t="s">
        <v>829</v>
      </c>
      <c r="BA133" s="3">
        <v>88151663</v>
      </c>
      <c r="BB133" s="106"/>
      <c r="BC133" s="108"/>
      <c r="BD133" s="107"/>
      <c r="BE133" s="108"/>
      <c r="BF133" s="107"/>
      <c r="BG133" s="108"/>
      <c r="BH133" s="106"/>
      <c r="BI133" s="108"/>
      <c r="BJ133" s="106">
        <v>30000000</v>
      </c>
      <c r="BK133" s="108"/>
      <c r="BL133" s="108"/>
      <c r="BM133" s="108"/>
      <c r="BN133" s="108"/>
      <c r="BO133" s="107"/>
      <c r="BP133" s="108"/>
      <c r="BQ133" s="108"/>
      <c r="BR133" s="106"/>
      <c r="BS133" s="108"/>
      <c r="BT133" s="107">
        <v>290</v>
      </c>
      <c r="BU133" s="108"/>
      <c r="BV133" s="125"/>
    </row>
    <row r="134" spans="1:74" ht="15" customHeight="1" x14ac:dyDescent="0.25">
      <c r="A134" s="32" t="s">
        <v>459</v>
      </c>
      <c r="B134" s="54" t="s">
        <v>460</v>
      </c>
      <c r="C134" s="18" t="s">
        <v>54</v>
      </c>
      <c r="D134" s="107">
        <v>101</v>
      </c>
      <c r="E134" s="3" t="s">
        <v>344</v>
      </c>
      <c r="F134" s="107" t="s">
        <v>1031</v>
      </c>
      <c r="G134" s="108" t="s">
        <v>1032</v>
      </c>
      <c r="H134" s="1" t="s">
        <v>772</v>
      </c>
      <c r="I134" s="52">
        <v>44995</v>
      </c>
      <c r="J134" s="3" t="s">
        <v>59</v>
      </c>
      <c r="K134" s="3" t="s">
        <v>1000</v>
      </c>
      <c r="L134" s="3" t="s">
        <v>225</v>
      </c>
      <c r="M134" s="27" t="s">
        <v>1001</v>
      </c>
      <c r="N134" s="51">
        <v>801615</v>
      </c>
      <c r="O134" s="2" t="s">
        <v>1002</v>
      </c>
      <c r="P134" s="106">
        <v>30000000</v>
      </c>
      <c r="Q134" s="106">
        <v>30000000</v>
      </c>
      <c r="R134" s="107">
        <v>25123</v>
      </c>
      <c r="S134" s="107" t="s">
        <v>89</v>
      </c>
      <c r="T134" s="1" t="s">
        <v>64</v>
      </c>
      <c r="U134" s="107" t="s">
        <v>1033</v>
      </c>
      <c r="V134" s="107"/>
      <c r="W134" s="108" t="s">
        <v>518</v>
      </c>
      <c r="X134" s="107" t="s">
        <v>999</v>
      </c>
      <c r="Y134" s="108" t="s">
        <v>518</v>
      </c>
      <c r="Z134" s="3" t="s">
        <v>67</v>
      </c>
      <c r="AA134" s="107"/>
      <c r="AB134" s="1" t="s">
        <v>1004</v>
      </c>
      <c r="AC134" s="1" t="s">
        <v>1005</v>
      </c>
      <c r="AD134" s="107" t="s">
        <v>1034</v>
      </c>
      <c r="AE134" s="107">
        <v>1090504513</v>
      </c>
      <c r="AF134" s="107"/>
      <c r="AG134" s="3" t="s">
        <v>518</v>
      </c>
      <c r="AH134" s="3" t="s">
        <v>552</v>
      </c>
      <c r="AI134" s="27"/>
      <c r="AJ134" s="27"/>
      <c r="AK134" s="109"/>
      <c r="AL134" s="123" t="e">
        <f ca="1">+YEAR(TODAY())-YEAR([5]!Tabla1[[#This Row],[FECHA DE NACIMIENTO]])</f>
        <v>#REF!</v>
      </c>
      <c r="AM134" s="109">
        <v>52623</v>
      </c>
      <c r="AN134" s="21">
        <v>44994</v>
      </c>
      <c r="AO134" s="106">
        <v>30000000</v>
      </c>
      <c r="AP134" s="107"/>
      <c r="AQ134" s="124"/>
      <c r="AR134" s="107"/>
      <c r="AS134" s="124">
        <v>30000000</v>
      </c>
      <c r="AT134" s="3" t="s">
        <v>297</v>
      </c>
      <c r="AU134" s="108" t="s">
        <v>518</v>
      </c>
      <c r="AV134" s="108" t="s">
        <v>518</v>
      </c>
      <c r="AW134" s="108" t="s">
        <v>518</v>
      </c>
      <c r="AX134" s="108" t="s">
        <v>518</v>
      </c>
      <c r="AY134" s="107" t="s">
        <v>518</v>
      </c>
      <c r="AZ134" s="106" t="s">
        <v>829</v>
      </c>
      <c r="BA134" s="3">
        <v>88151663</v>
      </c>
      <c r="BB134" s="106"/>
      <c r="BC134" s="108"/>
      <c r="BD134" s="107"/>
      <c r="BE134" s="108"/>
      <c r="BF134" s="107"/>
      <c r="BG134" s="108"/>
      <c r="BH134" s="106"/>
      <c r="BI134" s="108"/>
      <c r="BJ134" s="106">
        <v>30000000</v>
      </c>
      <c r="BK134" s="108"/>
      <c r="BL134" s="108"/>
      <c r="BM134" s="108"/>
      <c r="BN134" s="108"/>
      <c r="BO134" s="107"/>
      <c r="BP134" s="108"/>
      <c r="BQ134" s="108"/>
      <c r="BR134" s="106"/>
      <c r="BS134" s="108"/>
      <c r="BT134" s="107" t="s">
        <v>518</v>
      </c>
      <c r="BU134" s="108"/>
      <c r="BV134" s="125"/>
    </row>
    <row r="135" spans="1:74" ht="15" customHeight="1" x14ac:dyDescent="0.25">
      <c r="A135" s="32" t="s">
        <v>459</v>
      </c>
      <c r="B135" s="54" t="s">
        <v>460</v>
      </c>
      <c r="C135" s="18" t="s">
        <v>54</v>
      </c>
      <c r="D135" s="107">
        <v>278</v>
      </c>
      <c r="E135" s="3" t="s">
        <v>344</v>
      </c>
      <c r="F135" s="107" t="s">
        <v>1035</v>
      </c>
      <c r="G135" s="108" t="s">
        <v>1036</v>
      </c>
      <c r="H135" s="1" t="s">
        <v>772</v>
      </c>
      <c r="I135" s="52">
        <v>44986</v>
      </c>
      <c r="J135" s="107" t="s">
        <v>1037</v>
      </c>
      <c r="K135" s="107" t="s">
        <v>1038</v>
      </c>
      <c r="L135" s="3" t="s">
        <v>769</v>
      </c>
      <c r="M135" s="27" t="s">
        <v>1039</v>
      </c>
      <c r="N135" s="106" t="s">
        <v>1040</v>
      </c>
      <c r="O135" s="106" t="s">
        <v>1041</v>
      </c>
      <c r="P135" s="106">
        <v>52000000</v>
      </c>
      <c r="Q135" s="106">
        <v>52000000</v>
      </c>
      <c r="R135" s="107">
        <v>24623</v>
      </c>
      <c r="S135" s="107" t="s">
        <v>1042</v>
      </c>
      <c r="T135" s="1" t="s">
        <v>64</v>
      </c>
      <c r="U135" s="107" t="s">
        <v>65</v>
      </c>
      <c r="V135" s="107"/>
      <c r="W135" s="108" t="s">
        <v>1043</v>
      </c>
      <c r="X135" s="107" t="s">
        <v>999</v>
      </c>
      <c r="Y135" s="21">
        <v>45001</v>
      </c>
      <c r="Z135" s="107" t="s">
        <v>1044</v>
      </c>
      <c r="AA135" s="107"/>
      <c r="AB135" s="3" t="s">
        <v>68</v>
      </c>
      <c r="AC135" s="3" t="s">
        <v>69</v>
      </c>
      <c r="AD135" s="107" t="s">
        <v>1045</v>
      </c>
      <c r="AE135" s="107" t="s">
        <v>1046</v>
      </c>
      <c r="AF135" s="107"/>
      <c r="AG135" s="3" t="s">
        <v>518</v>
      </c>
      <c r="AH135" s="3" t="s">
        <v>552</v>
      </c>
      <c r="AI135" s="27"/>
      <c r="AJ135" s="27"/>
      <c r="AK135" s="109"/>
      <c r="AL135" s="123" t="e">
        <f ca="1">+YEAR(TODAY())-YEAR([5]!Tabla1[[#This Row],[FECHA DE NACIMIENTO]])</f>
        <v>#REF!</v>
      </c>
      <c r="AM135" s="109">
        <v>57223</v>
      </c>
      <c r="AN135" s="21">
        <v>45002</v>
      </c>
      <c r="AO135" s="106">
        <v>52000000</v>
      </c>
      <c r="AP135" s="107"/>
      <c r="AQ135" s="124"/>
      <c r="AR135" s="107"/>
      <c r="AS135" s="124">
        <v>52000000</v>
      </c>
      <c r="AT135" s="3" t="s">
        <v>297</v>
      </c>
      <c r="AU135" s="21">
        <v>45000</v>
      </c>
      <c r="AV135" s="24" t="s">
        <v>74</v>
      </c>
      <c r="AW135" s="21">
        <v>45002</v>
      </c>
      <c r="AX135" s="21">
        <v>45033</v>
      </c>
      <c r="AY135" s="107">
        <v>30</v>
      </c>
      <c r="AZ135" s="106" t="s">
        <v>1047</v>
      </c>
      <c r="BA135" s="109">
        <v>79994053</v>
      </c>
      <c r="BB135" s="106"/>
      <c r="BC135" s="108"/>
      <c r="BD135" s="107"/>
      <c r="BE135" s="108"/>
      <c r="BF135" s="107"/>
      <c r="BG135" s="108"/>
      <c r="BH135" s="106"/>
      <c r="BI135" s="108"/>
      <c r="BJ135" s="106">
        <v>52000000</v>
      </c>
      <c r="BK135" s="108"/>
      <c r="BL135" s="108"/>
      <c r="BM135" s="108"/>
      <c r="BN135" s="108"/>
      <c r="BO135" s="107"/>
      <c r="BP135" s="108"/>
      <c r="BQ135" s="108"/>
      <c r="BR135" s="106"/>
      <c r="BS135" s="108"/>
      <c r="BT135" s="107">
        <v>30</v>
      </c>
      <c r="BU135" s="108"/>
      <c r="BV135" s="125"/>
    </row>
    <row r="136" spans="1:74" ht="15" customHeight="1" x14ac:dyDescent="0.25">
      <c r="A136" s="32" t="s">
        <v>459</v>
      </c>
      <c r="B136" s="54" t="s">
        <v>460</v>
      </c>
      <c r="C136" s="18" t="s">
        <v>54</v>
      </c>
      <c r="D136" s="107">
        <v>279</v>
      </c>
      <c r="E136" s="3" t="s">
        <v>344</v>
      </c>
      <c r="F136" s="107" t="s">
        <v>1048</v>
      </c>
      <c r="G136" s="108" t="s">
        <v>1049</v>
      </c>
      <c r="H136" s="1" t="s">
        <v>772</v>
      </c>
      <c r="I136" s="52">
        <v>45006</v>
      </c>
      <c r="J136" s="107" t="s">
        <v>1037</v>
      </c>
      <c r="K136" s="107" t="s">
        <v>1050</v>
      </c>
      <c r="L136" s="3" t="s">
        <v>769</v>
      </c>
      <c r="M136" s="27" t="s">
        <v>1051</v>
      </c>
      <c r="N136" s="106" t="s">
        <v>1040</v>
      </c>
      <c r="O136" s="106" t="s">
        <v>1041</v>
      </c>
      <c r="P136" s="106">
        <v>52000000</v>
      </c>
      <c r="Q136" s="106">
        <v>52000000</v>
      </c>
      <c r="R136" s="107">
        <v>24423</v>
      </c>
      <c r="S136" s="107" t="s">
        <v>1042</v>
      </c>
      <c r="T136" s="1" t="s">
        <v>64</v>
      </c>
      <c r="U136" s="107" t="s">
        <v>65</v>
      </c>
      <c r="V136" s="107"/>
      <c r="W136" s="108" t="s">
        <v>1052</v>
      </c>
      <c r="X136" s="107" t="s">
        <v>999</v>
      </c>
      <c r="Y136" s="21">
        <v>45007</v>
      </c>
      <c r="Z136" s="107" t="s">
        <v>1044</v>
      </c>
      <c r="AA136" s="107"/>
      <c r="AB136" s="107" t="s">
        <v>1053</v>
      </c>
      <c r="AC136" s="107" t="s">
        <v>1054</v>
      </c>
      <c r="AD136" s="107" t="s">
        <v>1055</v>
      </c>
      <c r="AE136" s="107" t="s">
        <v>1056</v>
      </c>
      <c r="AF136" s="107"/>
      <c r="AG136" s="3" t="s">
        <v>518</v>
      </c>
      <c r="AH136" s="3" t="s">
        <v>552</v>
      </c>
      <c r="AI136" s="27"/>
      <c r="AJ136" s="27"/>
      <c r="AK136" s="109"/>
      <c r="AL136" s="123" t="e">
        <f ca="1">+YEAR(TODAY())-YEAR([5]!Tabla1[[#This Row],[FECHA DE NACIMIENTO]])</f>
        <v>#REF!</v>
      </c>
      <c r="AM136" s="109">
        <v>59523</v>
      </c>
      <c r="AN136" s="21">
        <v>45008</v>
      </c>
      <c r="AO136" s="106">
        <v>52000000</v>
      </c>
      <c r="AP136" s="107"/>
      <c r="AQ136" s="124"/>
      <c r="AR136" s="107"/>
      <c r="AS136" s="124">
        <v>52000000</v>
      </c>
      <c r="AT136" s="3" t="s">
        <v>297</v>
      </c>
      <c r="AU136" s="21">
        <v>45009</v>
      </c>
      <c r="AV136" s="24" t="s">
        <v>74</v>
      </c>
      <c r="AW136" s="21">
        <v>45009</v>
      </c>
      <c r="AX136" s="21">
        <v>45040</v>
      </c>
      <c r="AY136" s="107">
        <v>30</v>
      </c>
      <c r="AZ136" s="106" t="s">
        <v>1057</v>
      </c>
      <c r="BA136" s="109">
        <v>30738603</v>
      </c>
      <c r="BB136" s="106"/>
      <c r="BC136" s="108"/>
      <c r="BD136" s="107"/>
      <c r="BE136" s="108"/>
      <c r="BF136" s="107"/>
      <c r="BG136" s="108"/>
      <c r="BH136" s="106"/>
      <c r="BI136" s="108"/>
      <c r="BJ136" s="106">
        <v>52000000</v>
      </c>
      <c r="BK136" s="108"/>
      <c r="BL136" s="108"/>
      <c r="BM136" s="108"/>
      <c r="BN136" s="108"/>
      <c r="BO136" s="107"/>
      <c r="BP136" s="108"/>
      <c r="BQ136" s="108"/>
      <c r="BR136" s="106"/>
      <c r="BS136" s="108"/>
      <c r="BT136" s="107">
        <v>30</v>
      </c>
      <c r="BU136" s="108"/>
      <c r="BV136" s="125"/>
    </row>
    <row r="137" spans="1:74" ht="15" customHeight="1" x14ac:dyDescent="0.25">
      <c r="A137" s="32" t="s">
        <v>459</v>
      </c>
      <c r="B137" s="54" t="s">
        <v>460</v>
      </c>
      <c r="C137" s="18" t="s">
        <v>54</v>
      </c>
      <c r="D137" s="107">
        <v>117</v>
      </c>
      <c r="E137" s="3" t="s">
        <v>344</v>
      </c>
      <c r="F137" s="107" t="s">
        <v>1058</v>
      </c>
      <c r="G137" s="108" t="s">
        <v>1059</v>
      </c>
      <c r="H137" s="1" t="s">
        <v>772</v>
      </c>
      <c r="I137" s="52">
        <v>45001</v>
      </c>
      <c r="J137" s="3" t="s">
        <v>59</v>
      </c>
      <c r="K137" s="3" t="s">
        <v>60</v>
      </c>
      <c r="L137" s="107" t="s">
        <v>188</v>
      </c>
      <c r="M137" s="27" t="s">
        <v>1060</v>
      </c>
      <c r="N137" s="109">
        <v>80161504</v>
      </c>
      <c r="O137" s="106" t="s">
        <v>1061</v>
      </c>
      <c r="P137" s="106">
        <v>95000000</v>
      </c>
      <c r="Q137" s="106">
        <v>95000000</v>
      </c>
      <c r="R137" s="107">
        <v>27923</v>
      </c>
      <c r="S137" s="107" t="s">
        <v>89</v>
      </c>
      <c r="T137" s="1" t="s">
        <v>64</v>
      </c>
      <c r="U137" s="107" t="s">
        <v>65</v>
      </c>
      <c r="V137" s="107"/>
      <c r="W137" s="108" t="s">
        <v>1062</v>
      </c>
      <c r="X137" s="107" t="s">
        <v>999</v>
      </c>
      <c r="Y137" s="21">
        <v>45002</v>
      </c>
      <c r="Z137" s="3" t="s">
        <v>67</v>
      </c>
      <c r="AA137" s="107"/>
      <c r="AB137" s="3" t="s">
        <v>68</v>
      </c>
      <c r="AC137" s="3" t="s">
        <v>69</v>
      </c>
      <c r="AD137" s="107" t="s">
        <v>1063</v>
      </c>
      <c r="AE137" s="107">
        <v>19411933</v>
      </c>
      <c r="AF137" s="107"/>
      <c r="AG137" s="3" t="s">
        <v>518</v>
      </c>
      <c r="AH137" s="3" t="s">
        <v>552</v>
      </c>
      <c r="AI137" s="27"/>
      <c r="AJ137" s="27"/>
      <c r="AK137" s="109"/>
      <c r="AL137" s="123" t="e">
        <f ca="1">+YEAR(TODAY())-YEAR([5]!Tabla1[[#This Row],[FECHA DE NACIMIENTO]])</f>
        <v>#REF!</v>
      </c>
      <c r="AM137" s="109">
        <v>57523</v>
      </c>
      <c r="AN137" s="21">
        <v>45002</v>
      </c>
      <c r="AO137" s="106">
        <v>95000000</v>
      </c>
      <c r="AP137" s="107"/>
      <c r="AQ137" s="124"/>
      <c r="AR137" s="107"/>
      <c r="AS137" s="124">
        <v>95000000</v>
      </c>
      <c r="AT137" s="3" t="s">
        <v>297</v>
      </c>
      <c r="AU137" s="21">
        <v>45002</v>
      </c>
      <c r="AV137" s="24" t="s">
        <v>74</v>
      </c>
      <c r="AW137" s="21">
        <v>45006</v>
      </c>
      <c r="AX137" s="21">
        <v>45291</v>
      </c>
      <c r="AY137" s="107">
        <v>285</v>
      </c>
      <c r="AZ137" s="106" t="s">
        <v>192</v>
      </c>
      <c r="BA137" s="109">
        <v>79321317</v>
      </c>
      <c r="BB137" s="106"/>
      <c r="BC137" s="108"/>
      <c r="BD137" s="107"/>
      <c r="BE137" s="108"/>
      <c r="BF137" s="107"/>
      <c r="BG137" s="108"/>
      <c r="BH137" s="106"/>
      <c r="BI137" s="108"/>
      <c r="BJ137" s="106">
        <v>95000000</v>
      </c>
      <c r="BK137" s="108"/>
      <c r="BL137" s="108"/>
      <c r="BM137" s="108"/>
      <c r="BN137" s="108"/>
      <c r="BO137" s="107"/>
      <c r="BP137" s="108"/>
      <c r="BQ137" s="108"/>
      <c r="BR137" s="106"/>
      <c r="BS137" s="108"/>
      <c r="BT137" s="107">
        <v>285</v>
      </c>
      <c r="BU137" s="108"/>
      <c r="BV137" s="125"/>
    </row>
    <row r="138" spans="1:74" ht="15" customHeight="1" x14ac:dyDescent="0.25">
      <c r="A138" s="32" t="s">
        <v>459</v>
      </c>
      <c r="B138" s="54" t="s">
        <v>460</v>
      </c>
      <c r="C138" s="18" t="s">
        <v>54</v>
      </c>
      <c r="D138" s="107">
        <v>61</v>
      </c>
      <c r="E138" s="3" t="s">
        <v>344</v>
      </c>
      <c r="F138" s="107" t="s">
        <v>1064</v>
      </c>
      <c r="G138" s="108" t="s">
        <v>1065</v>
      </c>
      <c r="H138" s="1" t="s">
        <v>772</v>
      </c>
      <c r="I138" s="52">
        <v>45002</v>
      </c>
      <c r="J138" s="3" t="s">
        <v>59</v>
      </c>
      <c r="K138" s="3" t="s">
        <v>60</v>
      </c>
      <c r="L138" s="3" t="s">
        <v>225</v>
      </c>
      <c r="M138" s="27" t="s">
        <v>1066</v>
      </c>
      <c r="N138" s="106" t="s">
        <v>1067</v>
      </c>
      <c r="O138" s="106" t="s">
        <v>1068</v>
      </c>
      <c r="P138" s="106">
        <v>76000000</v>
      </c>
      <c r="Q138" s="106">
        <v>76000000</v>
      </c>
      <c r="R138" s="107">
        <v>27623</v>
      </c>
      <c r="S138" s="107" t="s">
        <v>89</v>
      </c>
      <c r="T138" s="1" t="s">
        <v>64</v>
      </c>
      <c r="U138" s="107" t="s">
        <v>65</v>
      </c>
      <c r="V138" s="107"/>
      <c r="W138" s="108" t="s">
        <v>1069</v>
      </c>
      <c r="X138" s="107" t="s">
        <v>999</v>
      </c>
      <c r="Y138" s="21">
        <v>45007</v>
      </c>
      <c r="Z138" s="3" t="s">
        <v>67</v>
      </c>
      <c r="AA138" s="107"/>
      <c r="AB138" s="3" t="s">
        <v>68</v>
      </c>
      <c r="AC138" s="3" t="s">
        <v>69</v>
      </c>
      <c r="AD138" s="107" t="s">
        <v>1070</v>
      </c>
      <c r="AE138" s="107">
        <v>86062223</v>
      </c>
      <c r="AF138" s="107"/>
      <c r="AG138" s="3" t="s">
        <v>518</v>
      </c>
      <c r="AH138" s="3" t="s">
        <v>552</v>
      </c>
      <c r="AI138" s="27"/>
      <c r="AJ138" s="27"/>
      <c r="AK138" s="109"/>
      <c r="AL138" s="123" t="e">
        <f ca="1">+YEAR(TODAY())-YEAR([5]!Tabla1[[#This Row],[FECHA DE NACIMIENTO]])</f>
        <v>#REF!</v>
      </c>
      <c r="AM138" s="109">
        <v>59723</v>
      </c>
      <c r="AN138" s="21">
        <v>45008</v>
      </c>
      <c r="AO138" s="106">
        <v>76000000</v>
      </c>
      <c r="AP138" s="107"/>
      <c r="AQ138" s="124"/>
      <c r="AR138" s="107"/>
      <c r="AS138" s="124">
        <v>76000000</v>
      </c>
      <c r="AT138" s="3" t="s">
        <v>297</v>
      </c>
      <c r="AU138" s="21">
        <v>45007</v>
      </c>
      <c r="AV138" s="24" t="s">
        <v>74</v>
      </c>
      <c r="AW138" s="21">
        <v>45002</v>
      </c>
      <c r="AX138" s="21">
        <v>45291</v>
      </c>
      <c r="AY138" s="107">
        <v>289</v>
      </c>
      <c r="AZ138" s="3" t="s">
        <v>92</v>
      </c>
      <c r="BA138" s="3">
        <v>19498970</v>
      </c>
      <c r="BB138" s="106"/>
      <c r="BC138" s="108"/>
      <c r="BD138" s="107"/>
      <c r="BE138" s="108"/>
      <c r="BF138" s="107"/>
      <c r="BG138" s="108"/>
      <c r="BH138" s="106"/>
      <c r="BI138" s="108"/>
      <c r="BJ138" s="106">
        <v>76000000</v>
      </c>
      <c r="BK138" s="108"/>
      <c r="BL138" s="108"/>
      <c r="BM138" s="108"/>
      <c r="BN138" s="108"/>
      <c r="BO138" s="107"/>
      <c r="BP138" s="108"/>
      <c r="BQ138" s="108"/>
      <c r="BR138" s="106"/>
      <c r="BS138" s="108"/>
      <c r="BT138" s="107">
        <v>289</v>
      </c>
      <c r="BU138" s="108"/>
      <c r="BV138" s="125"/>
    </row>
    <row r="139" spans="1:74" ht="15" customHeight="1" x14ac:dyDescent="0.25">
      <c r="A139" s="32" t="s">
        <v>459</v>
      </c>
      <c r="B139" s="54" t="s">
        <v>460</v>
      </c>
      <c r="C139" s="18" t="s">
        <v>481</v>
      </c>
      <c r="D139" s="107">
        <v>122</v>
      </c>
      <c r="E139" s="3" t="s">
        <v>344</v>
      </c>
      <c r="F139" s="107" t="s">
        <v>1071</v>
      </c>
      <c r="G139" s="109">
        <v>180076</v>
      </c>
      <c r="H139" s="1" t="s">
        <v>772</v>
      </c>
      <c r="I139" s="52">
        <v>45002</v>
      </c>
      <c r="J139" s="3" t="s">
        <v>652</v>
      </c>
      <c r="K139" s="107" t="s">
        <v>1072</v>
      </c>
      <c r="L139" s="3" t="s">
        <v>61</v>
      </c>
      <c r="M139" s="27" t="s">
        <v>1073</v>
      </c>
      <c r="N139" s="106" t="s">
        <v>1074</v>
      </c>
      <c r="O139" s="110" t="s">
        <v>1075</v>
      </c>
      <c r="P139" s="106">
        <v>45000000</v>
      </c>
      <c r="Q139" s="106">
        <v>44999707</v>
      </c>
      <c r="R139" s="107">
        <v>30123</v>
      </c>
      <c r="S139" s="27" t="s">
        <v>1076</v>
      </c>
      <c r="T139" s="1" t="s">
        <v>64</v>
      </c>
      <c r="U139" s="107" t="s">
        <v>65</v>
      </c>
      <c r="V139" s="107"/>
      <c r="W139" s="108" t="s">
        <v>1077</v>
      </c>
      <c r="X139" s="107" t="s">
        <v>999</v>
      </c>
      <c r="Y139" s="21">
        <v>45006</v>
      </c>
      <c r="Z139" s="3" t="s">
        <v>659</v>
      </c>
      <c r="AA139" s="107"/>
      <c r="AB139" s="3" t="s">
        <v>68</v>
      </c>
      <c r="AC139" s="3" t="s">
        <v>69</v>
      </c>
      <c r="AD139" s="3" t="s">
        <v>660</v>
      </c>
      <c r="AE139" s="3">
        <v>900155107</v>
      </c>
      <c r="AF139" s="107"/>
      <c r="AG139" s="3" t="s">
        <v>518</v>
      </c>
      <c r="AH139" s="3" t="s">
        <v>552</v>
      </c>
      <c r="AI139" s="27"/>
      <c r="AJ139" s="27"/>
      <c r="AK139" s="109"/>
      <c r="AL139" s="123" t="e">
        <f ca="1">+YEAR(TODAY())-YEAR([5]!Tabla1[[#This Row],[FECHA DE NACIMIENTO]])</f>
        <v>#REF!</v>
      </c>
      <c r="AM139" s="109">
        <v>60823</v>
      </c>
      <c r="AN139" s="21">
        <v>45009</v>
      </c>
      <c r="AO139" s="106">
        <v>4335800</v>
      </c>
      <c r="AP139" s="107"/>
      <c r="AQ139" s="124"/>
      <c r="AR139" s="107"/>
      <c r="AS139" s="106">
        <v>4335800</v>
      </c>
      <c r="AT139" s="107" t="s">
        <v>1078</v>
      </c>
      <c r="AU139" s="108" t="s">
        <v>518</v>
      </c>
      <c r="AV139" s="108" t="s">
        <v>518</v>
      </c>
      <c r="AW139" s="21">
        <v>45006</v>
      </c>
      <c r="AX139" s="21">
        <v>45094</v>
      </c>
      <c r="AY139" s="107">
        <v>88</v>
      </c>
      <c r="AZ139" s="106" t="s">
        <v>1079</v>
      </c>
      <c r="BA139" s="109">
        <v>40029680</v>
      </c>
      <c r="BB139" s="106"/>
      <c r="BC139" s="108"/>
      <c r="BD139" s="107"/>
      <c r="BE139" s="108"/>
      <c r="BF139" s="107"/>
      <c r="BG139" s="108"/>
      <c r="BH139" s="106"/>
      <c r="BI139" s="108"/>
      <c r="BJ139" s="106">
        <v>4335800</v>
      </c>
      <c r="BK139" s="108"/>
      <c r="BL139" s="108"/>
      <c r="BM139" s="108"/>
      <c r="BN139" s="108"/>
      <c r="BO139" s="107"/>
      <c r="BP139" s="108"/>
      <c r="BQ139" s="108"/>
      <c r="BR139" s="106"/>
      <c r="BS139" s="108"/>
      <c r="BT139" s="107">
        <v>88</v>
      </c>
      <c r="BU139" s="108"/>
      <c r="BV139" s="125"/>
    </row>
    <row r="140" spans="1:74" ht="15" customHeight="1" x14ac:dyDescent="0.25">
      <c r="A140" s="32" t="s">
        <v>459</v>
      </c>
      <c r="B140" s="54" t="s">
        <v>460</v>
      </c>
      <c r="C140" s="18" t="s">
        <v>481</v>
      </c>
      <c r="D140" s="107">
        <v>122</v>
      </c>
      <c r="E140" s="3" t="s">
        <v>344</v>
      </c>
      <c r="F140" s="1" t="s">
        <v>1080</v>
      </c>
      <c r="G140" s="109">
        <v>182971</v>
      </c>
      <c r="H140" s="1" t="s">
        <v>772</v>
      </c>
      <c r="I140" s="52">
        <v>45002</v>
      </c>
      <c r="J140" s="3" t="s">
        <v>652</v>
      </c>
      <c r="K140" s="107" t="s">
        <v>1072</v>
      </c>
      <c r="L140" s="3" t="s">
        <v>61</v>
      </c>
      <c r="M140" s="27" t="s">
        <v>1073</v>
      </c>
      <c r="N140" s="106" t="s">
        <v>1074</v>
      </c>
      <c r="O140" s="110" t="s">
        <v>1075</v>
      </c>
      <c r="P140" s="106">
        <v>45000000</v>
      </c>
      <c r="Q140" s="106">
        <v>44999707</v>
      </c>
      <c r="R140" s="107">
        <v>30123</v>
      </c>
      <c r="S140" s="27" t="s">
        <v>1076</v>
      </c>
      <c r="T140" s="1" t="s">
        <v>64</v>
      </c>
      <c r="U140" s="107" t="s">
        <v>65</v>
      </c>
      <c r="V140" s="1"/>
      <c r="W140" s="37" t="s">
        <v>1081</v>
      </c>
      <c r="X140" s="107" t="s">
        <v>999</v>
      </c>
      <c r="Y140" s="21">
        <v>45006</v>
      </c>
      <c r="Z140" s="3" t="s">
        <v>659</v>
      </c>
      <c r="AA140" s="1"/>
      <c r="AB140" s="3" t="s">
        <v>68</v>
      </c>
      <c r="AC140" s="3" t="s">
        <v>69</v>
      </c>
      <c r="AD140" s="1" t="s">
        <v>1082</v>
      </c>
      <c r="AE140" s="1" t="s">
        <v>1083</v>
      </c>
      <c r="AF140" s="1"/>
      <c r="AG140" s="3" t="s">
        <v>518</v>
      </c>
      <c r="AH140" s="3" t="s">
        <v>552</v>
      </c>
      <c r="AI140" s="3"/>
      <c r="AJ140" s="3"/>
      <c r="AK140" s="51"/>
      <c r="AL140" s="9" t="e">
        <f ca="1">+YEAR(TODAY())-YEAR([5]!Tabla1[[#This Row],[FECHA DE NACIMIENTO]])</f>
        <v>#REF!</v>
      </c>
      <c r="AM140" s="51">
        <v>60923</v>
      </c>
      <c r="AN140" s="21">
        <v>45009</v>
      </c>
      <c r="AO140" s="2">
        <v>6936000</v>
      </c>
      <c r="AP140" s="1"/>
      <c r="AQ140" s="99"/>
      <c r="AR140" s="1"/>
      <c r="AS140" s="2">
        <v>6936000</v>
      </c>
      <c r="AT140" s="107" t="s">
        <v>1078</v>
      </c>
      <c r="AU140" s="108" t="s">
        <v>518</v>
      </c>
      <c r="AV140" s="108" t="s">
        <v>518</v>
      </c>
      <c r="AW140" s="21">
        <v>45006</v>
      </c>
      <c r="AX140" s="21">
        <v>45094</v>
      </c>
      <c r="AY140" s="1">
        <v>88</v>
      </c>
      <c r="AZ140" s="106" t="s">
        <v>1079</v>
      </c>
      <c r="BA140" s="109">
        <v>40029680</v>
      </c>
      <c r="BB140" s="2"/>
      <c r="BC140" s="37"/>
      <c r="BD140" s="1"/>
      <c r="BE140" s="37"/>
      <c r="BF140" s="1"/>
      <c r="BG140" s="37"/>
      <c r="BH140" s="2"/>
      <c r="BI140" s="37"/>
      <c r="BJ140" s="2">
        <v>6936000</v>
      </c>
      <c r="BK140" s="37"/>
      <c r="BL140" s="37"/>
      <c r="BM140" s="37"/>
      <c r="BN140" s="37"/>
      <c r="BO140" s="1"/>
      <c r="BP140" s="37"/>
      <c r="BQ140" s="37"/>
      <c r="BR140" s="2"/>
      <c r="BS140" s="37"/>
      <c r="BT140" s="1">
        <v>88</v>
      </c>
      <c r="BU140" s="37"/>
      <c r="BV140" s="5"/>
    </row>
    <row r="141" spans="1:74" ht="15" customHeight="1" x14ac:dyDescent="0.25">
      <c r="A141" s="32" t="s">
        <v>459</v>
      </c>
      <c r="B141" s="54" t="s">
        <v>460</v>
      </c>
      <c r="C141" s="18" t="s">
        <v>481</v>
      </c>
      <c r="D141" s="107">
        <v>122</v>
      </c>
      <c r="E141" s="3" t="s">
        <v>344</v>
      </c>
      <c r="F141" s="1" t="s">
        <v>1084</v>
      </c>
      <c r="G141" s="109">
        <v>182978</v>
      </c>
      <c r="H141" s="1" t="s">
        <v>772</v>
      </c>
      <c r="I141" s="52">
        <v>45006</v>
      </c>
      <c r="J141" s="3" t="s">
        <v>652</v>
      </c>
      <c r="K141" s="107" t="s">
        <v>1072</v>
      </c>
      <c r="L141" s="3" t="s">
        <v>61</v>
      </c>
      <c r="M141" s="27" t="s">
        <v>1073</v>
      </c>
      <c r="N141" s="106" t="s">
        <v>1074</v>
      </c>
      <c r="O141" s="110" t="s">
        <v>1075</v>
      </c>
      <c r="P141" s="106">
        <v>45000000</v>
      </c>
      <c r="Q141" s="106">
        <v>44999707</v>
      </c>
      <c r="R141" s="107">
        <v>30123</v>
      </c>
      <c r="S141" s="27" t="s">
        <v>1076</v>
      </c>
      <c r="T141" s="1" t="s">
        <v>64</v>
      </c>
      <c r="U141" s="107" t="s">
        <v>65</v>
      </c>
      <c r="V141" s="1"/>
      <c r="W141" s="37" t="s">
        <v>1085</v>
      </c>
      <c r="X141" s="107" t="s">
        <v>999</v>
      </c>
      <c r="Y141" s="21">
        <v>45008</v>
      </c>
      <c r="Z141" s="3" t="s">
        <v>659</v>
      </c>
      <c r="AA141" s="1"/>
      <c r="AB141" s="3" t="s">
        <v>68</v>
      </c>
      <c r="AC141" s="3" t="s">
        <v>69</v>
      </c>
      <c r="AD141" s="1" t="s">
        <v>1086</v>
      </c>
      <c r="AE141" s="1" t="s">
        <v>1087</v>
      </c>
      <c r="AF141" s="1"/>
      <c r="AG141" s="3" t="s">
        <v>518</v>
      </c>
      <c r="AH141" s="3" t="s">
        <v>552</v>
      </c>
      <c r="AI141" s="3"/>
      <c r="AJ141" s="3"/>
      <c r="AK141" s="51"/>
      <c r="AL141" s="9" t="e">
        <f ca="1">+YEAR(TODAY())-YEAR([5]!Tabla1[[#This Row],[FECHA DE NACIMIENTO]])</f>
        <v>#REF!</v>
      </c>
      <c r="AM141" s="51">
        <v>61023</v>
      </c>
      <c r="AN141" s="21">
        <v>45009</v>
      </c>
      <c r="AO141" s="2">
        <v>2660583</v>
      </c>
      <c r="AP141" s="1"/>
      <c r="AQ141" s="99"/>
      <c r="AR141" s="1"/>
      <c r="AS141" s="2">
        <v>2660583</v>
      </c>
      <c r="AT141" s="107" t="s">
        <v>1078</v>
      </c>
      <c r="AU141" s="108" t="s">
        <v>518</v>
      </c>
      <c r="AV141" s="108" t="s">
        <v>518</v>
      </c>
      <c r="AW141" s="21">
        <v>45008</v>
      </c>
      <c r="AX141" s="21">
        <v>45098</v>
      </c>
      <c r="AY141" s="1">
        <v>90</v>
      </c>
      <c r="AZ141" s="106" t="s">
        <v>1079</v>
      </c>
      <c r="BA141" s="109">
        <v>40029680</v>
      </c>
      <c r="BB141" s="2"/>
      <c r="BC141" s="37"/>
      <c r="BD141" s="1"/>
      <c r="BE141" s="37"/>
      <c r="BF141" s="1"/>
      <c r="BG141" s="37"/>
      <c r="BH141" s="2"/>
      <c r="BI141" s="37"/>
      <c r="BJ141" s="2">
        <v>2660583</v>
      </c>
      <c r="BK141" s="37"/>
      <c r="BL141" s="37"/>
      <c r="BM141" s="37"/>
      <c r="BN141" s="37"/>
      <c r="BO141" s="1"/>
      <c r="BP141" s="37"/>
      <c r="BQ141" s="37"/>
      <c r="BR141" s="2"/>
      <c r="BS141" s="37"/>
      <c r="BT141" s="1">
        <v>90</v>
      </c>
      <c r="BU141" s="37"/>
      <c r="BV141" s="5"/>
    </row>
    <row r="142" spans="1:74" ht="15" customHeight="1" x14ac:dyDescent="0.25">
      <c r="A142" s="32" t="s">
        <v>459</v>
      </c>
      <c r="B142" s="54" t="s">
        <v>460</v>
      </c>
      <c r="C142" s="18" t="s">
        <v>481</v>
      </c>
      <c r="D142" s="107">
        <v>122</v>
      </c>
      <c r="E142" s="3" t="s">
        <v>344</v>
      </c>
      <c r="F142" s="1" t="s">
        <v>1088</v>
      </c>
      <c r="G142" s="109">
        <v>182996</v>
      </c>
      <c r="H142" s="1" t="s">
        <v>772</v>
      </c>
      <c r="I142" s="52">
        <v>45007</v>
      </c>
      <c r="J142" s="3" t="s">
        <v>652</v>
      </c>
      <c r="K142" s="107" t="s">
        <v>1072</v>
      </c>
      <c r="L142" s="3" t="s">
        <v>61</v>
      </c>
      <c r="M142" s="27" t="s">
        <v>1073</v>
      </c>
      <c r="N142" s="106" t="s">
        <v>1074</v>
      </c>
      <c r="O142" s="110" t="s">
        <v>1075</v>
      </c>
      <c r="P142" s="106">
        <v>45000000</v>
      </c>
      <c r="Q142" s="106">
        <v>44999707</v>
      </c>
      <c r="R142" s="107">
        <v>30123</v>
      </c>
      <c r="S142" s="27" t="s">
        <v>1076</v>
      </c>
      <c r="T142" s="1" t="s">
        <v>64</v>
      </c>
      <c r="U142" s="107" t="s">
        <v>65</v>
      </c>
      <c r="V142" s="1"/>
      <c r="W142" s="37" t="s">
        <v>1089</v>
      </c>
      <c r="X142" s="107" t="s">
        <v>999</v>
      </c>
      <c r="Y142" s="21">
        <v>45009</v>
      </c>
      <c r="Z142" s="3" t="s">
        <v>659</v>
      </c>
      <c r="AA142" s="1"/>
      <c r="AB142" s="3" t="s">
        <v>68</v>
      </c>
      <c r="AC142" s="3" t="s">
        <v>69</v>
      </c>
      <c r="AD142" s="1" t="s">
        <v>1090</v>
      </c>
      <c r="AE142" s="1" t="s">
        <v>1091</v>
      </c>
      <c r="AF142" s="1"/>
      <c r="AG142" s="3" t="s">
        <v>518</v>
      </c>
      <c r="AH142" s="3" t="s">
        <v>552</v>
      </c>
      <c r="AI142" s="3"/>
      <c r="AJ142" s="3"/>
      <c r="AK142" s="51"/>
      <c r="AL142" s="9" t="e">
        <f ca="1">+YEAR(TODAY())-YEAR([5]!Tabla1[[#This Row],[FECHA DE NACIMIENTO]])</f>
        <v>#REF!</v>
      </c>
      <c r="AM142" s="51">
        <v>61523</v>
      </c>
      <c r="AN142" s="21">
        <v>45012</v>
      </c>
      <c r="AO142" s="2">
        <v>24889910</v>
      </c>
      <c r="AP142" s="1"/>
      <c r="AQ142" s="99"/>
      <c r="AR142" s="1"/>
      <c r="AS142" s="2">
        <v>24889910</v>
      </c>
      <c r="AT142" s="107" t="s">
        <v>1078</v>
      </c>
      <c r="AU142" s="108" t="s">
        <v>518</v>
      </c>
      <c r="AV142" s="108" t="s">
        <v>518</v>
      </c>
      <c r="AW142" s="21">
        <v>45009</v>
      </c>
      <c r="AX142" s="21">
        <v>45099</v>
      </c>
      <c r="AY142" s="1">
        <v>90</v>
      </c>
      <c r="AZ142" s="106" t="s">
        <v>1079</v>
      </c>
      <c r="BA142" s="109">
        <v>40029680</v>
      </c>
      <c r="BB142" s="2"/>
      <c r="BC142" s="37"/>
      <c r="BD142" s="1"/>
      <c r="BE142" s="37"/>
      <c r="BF142" s="1"/>
      <c r="BG142" s="37"/>
      <c r="BH142" s="2"/>
      <c r="BI142" s="37"/>
      <c r="BJ142" s="2">
        <v>24889910</v>
      </c>
      <c r="BK142" s="37"/>
      <c r="BL142" s="37"/>
      <c r="BM142" s="37"/>
      <c r="BN142" s="37"/>
      <c r="BO142" s="1"/>
      <c r="BP142" s="37"/>
      <c r="BQ142" s="37"/>
      <c r="BR142" s="2"/>
      <c r="BS142" s="37"/>
      <c r="BT142" s="1">
        <v>90</v>
      </c>
      <c r="BU142" s="37"/>
      <c r="BV142" s="5"/>
    </row>
    <row r="143" spans="1:74" ht="15" customHeight="1" x14ac:dyDescent="0.25">
      <c r="A143" s="32" t="s">
        <v>459</v>
      </c>
      <c r="B143" s="54" t="s">
        <v>460</v>
      </c>
      <c r="C143" s="18" t="s">
        <v>481</v>
      </c>
      <c r="D143" s="107">
        <v>122</v>
      </c>
      <c r="E143" s="3" t="s">
        <v>344</v>
      </c>
      <c r="F143" s="1" t="s">
        <v>1092</v>
      </c>
      <c r="G143" s="109">
        <v>183255</v>
      </c>
      <c r="H143" s="1" t="s">
        <v>772</v>
      </c>
      <c r="I143" s="52">
        <v>45007</v>
      </c>
      <c r="J143" s="3" t="s">
        <v>652</v>
      </c>
      <c r="K143" s="107" t="s">
        <v>1072</v>
      </c>
      <c r="L143" s="3" t="s">
        <v>61</v>
      </c>
      <c r="M143" s="27" t="s">
        <v>1073</v>
      </c>
      <c r="N143" s="106" t="s">
        <v>1074</v>
      </c>
      <c r="O143" s="110" t="s">
        <v>1075</v>
      </c>
      <c r="P143" s="106">
        <v>45000000</v>
      </c>
      <c r="Q143" s="106">
        <v>44999707</v>
      </c>
      <c r="R143" s="107">
        <v>30123</v>
      </c>
      <c r="S143" s="27" t="s">
        <v>1076</v>
      </c>
      <c r="T143" s="1" t="s">
        <v>64</v>
      </c>
      <c r="U143" s="107" t="s">
        <v>65</v>
      </c>
      <c r="V143" s="1"/>
      <c r="W143" s="37" t="s">
        <v>1093</v>
      </c>
      <c r="X143" s="107" t="s">
        <v>999</v>
      </c>
      <c r="Y143" s="21">
        <v>45008</v>
      </c>
      <c r="Z143" s="3" t="s">
        <v>659</v>
      </c>
      <c r="AA143" s="1"/>
      <c r="AB143" s="3" t="s">
        <v>68</v>
      </c>
      <c r="AC143" s="3" t="s">
        <v>69</v>
      </c>
      <c r="AD143" s="1" t="s">
        <v>1094</v>
      </c>
      <c r="AE143" s="1" t="s">
        <v>1095</v>
      </c>
      <c r="AF143" s="1"/>
      <c r="AG143" s="3" t="s">
        <v>518</v>
      </c>
      <c r="AH143" s="3" t="s">
        <v>552</v>
      </c>
      <c r="AI143" s="3"/>
      <c r="AJ143" s="3"/>
      <c r="AK143" s="51"/>
      <c r="AL143" s="9" t="e">
        <f ca="1">+YEAR(TODAY())-YEAR([5]!Tabla1[[#This Row],[FECHA DE NACIMIENTO]])</f>
        <v>#REF!</v>
      </c>
      <c r="AM143" s="51">
        <v>61123</v>
      </c>
      <c r="AN143" s="21">
        <v>45009</v>
      </c>
      <c r="AO143" s="2">
        <v>3232214</v>
      </c>
      <c r="AP143" s="1"/>
      <c r="AQ143" s="99"/>
      <c r="AR143" s="1"/>
      <c r="AS143" s="2">
        <v>3232214</v>
      </c>
      <c r="AT143" s="107" t="s">
        <v>1078</v>
      </c>
      <c r="AU143" s="108" t="s">
        <v>518</v>
      </c>
      <c r="AV143" s="108" t="s">
        <v>518</v>
      </c>
      <c r="AW143" s="21">
        <v>45008</v>
      </c>
      <c r="AX143" s="21">
        <v>45099</v>
      </c>
      <c r="AY143" s="1">
        <v>91</v>
      </c>
      <c r="AZ143" s="2" t="s">
        <v>1096</v>
      </c>
      <c r="BA143" s="51">
        <v>1018409885</v>
      </c>
      <c r="BB143" s="2"/>
      <c r="BC143" s="37"/>
      <c r="BD143" s="1"/>
      <c r="BE143" s="37"/>
      <c r="BF143" s="1"/>
      <c r="BG143" s="37"/>
      <c r="BH143" s="2"/>
      <c r="BI143" s="37"/>
      <c r="BJ143" s="2">
        <v>3232214</v>
      </c>
      <c r="BK143" s="37"/>
      <c r="BL143" s="37"/>
      <c r="BM143" s="37"/>
      <c r="BN143" s="37"/>
      <c r="BO143" s="1"/>
      <c r="BP143" s="37"/>
      <c r="BQ143" s="37"/>
      <c r="BR143" s="2"/>
      <c r="BS143" s="37"/>
      <c r="BT143" s="1">
        <v>91</v>
      </c>
      <c r="BU143" s="37"/>
      <c r="BV143" s="5"/>
    </row>
    <row r="144" spans="1:74" ht="15" customHeight="1" x14ac:dyDescent="0.25">
      <c r="A144" s="32" t="s">
        <v>459</v>
      </c>
      <c r="B144" s="54" t="s">
        <v>460</v>
      </c>
      <c r="C144" s="18" t="s">
        <v>481</v>
      </c>
      <c r="D144" s="107">
        <v>122</v>
      </c>
      <c r="E144" s="3" t="s">
        <v>344</v>
      </c>
      <c r="F144" s="1" t="s">
        <v>1097</v>
      </c>
      <c r="G144" s="109">
        <v>183019</v>
      </c>
      <c r="H144" s="1" t="s">
        <v>772</v>
      </c>
      <c r="I144" s="52">
        <v>45007</v>
      </c>
      <c r="J144" s="3" t="s">
        <v>652</v>
      </c>
      <c r="K144" s="107" t="s">
        <v>1072</v>
      </c>
      <c r="L144" s="3" t="s">
        <v>61</v>
      </c>
      <c r="M144" s="27" t="s">
        <v>1073</v>
      </c>
      <c r="N144" s="106" t="s">
        <v>1074</v>
      </c>
      <c r="O144" s="110" t="s">
        <v>1075</v>
      </c>
      <c r="P144" s="106">
        <v>45000000</v>
      </c>
      <c r="Q144" s="106">
        <v>44999707</v>
      </c>
      <c r="R144" s="107">
        <v>30123</v>
      </c>
      <c r="S144" s="27" t="s">
        <v>1076</v>
      </c>
      <c r="T144" s="1" t="s">
        <v>64</v>
      </c>
      <c r="U144" s="107" t="s">
        <v>65</v>
      </c>
      <c r="V144" s="1"/>
      <c r="W144" s="37" t="s">
        <v>1098</v>
      </c>
      <c r="X144" s="107" t="s">
        <v>999</v>
      </c>
      <c r="Y144" s="21">
        <v>45008</v>
      </c>
      <c r="Z144" s="3" t="s">
        <v>659</v>
      </c>
      <c r="AA144" s="1"/>
      <c r="AB144" s="3" t="s">
        <v>68</v>
      </c>
      <c r="AC144" s="3" t="s">
        <v>69</v>
      </c>
      <c r="AD144" s="1" t="s">
        <v>1099</v>
      </c>
      <c r="AE144" s="1">
        <v>10125834</v>
      </c>
      <c r="AF144" s="1"/>
      <c r="AG144" s="3" t="s">
        <v>518</v>
      </c>
      <c r="AH144" s="3" t="s">
        <v>552</v>
      </c>
      <c r="AI144" s="3"/>
      <c r="AJ144" s="3"/>
      <c r="AK144" s="51"/>
      <c r="AL144" s="9" t="e">
        <f ca="1">+YEAR(TODAY())-YEAR([5]!Tabla1[[#This Row],[FECHA DE NACIMIENTO]])</f>
        <v>#REF!</v>
      </c>
      <c r="AM144" s="51">
        <v>61923</v>
      </c>
      <c r="AN144" s="21">
        <v>45013</v>
      </c>
      <c r="AO144" s="2">
        <v>2945200</v>
      </c>
      <c r="AP144" s="1"/>
      <c r="AQ144" s="99"/>
      <c r="AR144" s="1"/>
      <c r="AS144" s="2">
        <v>2945200</v>
      </c>
      <c r="AT144" s="107" t="s">
        <v>1078</v>
      </c>
      <c r="AU144" s="108" t="s">
        <v>518</v>
      </c>
      <c r="AV144" s="108" t="s">
        <v>518</v>
      </c>
      <c r="AW144" s="21">
        <v>45008</v>
      </c>
      <c r="AX144" s="21">
        <v>45099</v>
      </c>
      <c r="AY144" s="1">
        <v>91</v>
      </c>
      <c r="AZ144" s="2" t="s">
        <v>1096</v>
      </c>
      <c r="BA144" s="51">
        <v>1018409885</v>
      </c>
      <c r="BB144" s="2"/>
      <c r="BC144" s="37"/>
      <c r="BD144" s="1"/>
      <c r="BE144" s="37"/>
      <c r="BF144" s="1"/>
      <c r="BG144" s="37"/>
      <c r="BH144" s="2"/>
      <c r="BI144" s="37"/>
      <c r="BJ144" s="2">
        <v>2945200</v>
      </c>
      <c r="BK144" s="37"/>
      <c r="BL144" s="37"/>
      <c r="BM144" s="37"/>
      <c r="BN144" s="37"/>
      <c r="BO144" s="1"/>
      <c r="BP144" s="37"/>
      <c r="BQ144" s="37"/>
      <c r="BR144" s="2"/>
      <c r="BS144" s="37"/>
      <c r="BT144" s="1">
        <v>91</v>
      </c>
      <c r="BU144" s="37"/>
      <c r="BV144" s="5"/>
    </row>
    <row r="145" spans="1:74" ht="15" customHeight="1" x14ac:dyDescent="0.25">
      <c r="A145" s="32" t="s">
        <v>459</v>
      </c>
      <c r="B145" s="54" t="s">
        <v>460</v>
      </c>
      <c r="C145" s="18" t="s">
        <v>481</v>
      </c>
      <c r="D145" s="1">
        <v>202</v>
      </c>
      <c r="E145" s="3" t="s">
        <v>344</v>
      </c>
      <c r="F145" s="1" t="s">
        <v>1100</v>
      </c>
      <c r="G145" s="109">
        <v>147073</v>
      </c>
      <c r="H145" s="1" t="s">
        <v>772</v>
      </c>
      <c r="I145" s="52">
        <v>45008</v>
      </c>
      <c r="J145" s="3" t="s">
        <v>1101</v>
      </c>
      <c r="K145" s="1" t="s">
        <v>1102</v>
      </c>
      <c r="L145" s="3" t="s">
        <v>61</v>
      </c>
      <c r="M145" s="3" t="s">
        <v>1103</v>
      </c>
      <c r="N145" s="51">
        <v>432332</v>
      </c>
      <c r="O145" s="2" t="s">
        <v>1104</v>
      </c>
      <c r="P145" s="2">
        <v>250000000</v>
      </c>
      <c r="Q145" s="2">
        <v>68613302.739999995</v>
      </c>
      <c r="R145" s="1">
        <v>28923</v>
      </c>
      <c r="S145" s="1" t="s">
        <v>294</v>
      </c>
      <c r="T145" s="1" t="s">
        <v>448</v>
      </c>
      <c r="U145" s="1" t="s">
        <v>518</v>
      </c>
      <c r="V145" s="1"/>
      <c r="W145" s="37"/>
      <c r="X145" s="1"/>
      <c r="Y145" s="37"/>
      <c r="Z145" s="3" t="s">
        <v>1101</v>
      </c>
      <c r="AA145" s="1"/>
      <c r="AB145" s="3" t="s">
        <v>68</v>
      </c>
      <c r="AC145" s="3" t="s">
        <v>69</v>
      </c>
      <c r="AD145" s="1"/>
      <c r="AE145" s="1"/>
      <c r="AF145" s="1"/>
      <c r="AG145" s="3" t="s">
        <v>518</v>
      </c>
      <c r="AH145" s="3" t="s">
        <v>552</v>
      </c>
      <c r="AI145" s="3"/>
      <c r="AJ145" s="3"/>
      <c r="AK145" s="51"/>
      <c r="AL145" s="9" t="e">
        <f ca="1">+YEAR(TODAY())-YEAR([5]!Tabla1[[#This Row],[FECHA DE NACIMIENTO]])</f>
        <v>#REF!</v>
      </c>
      <c r="AM145" s="2"/>
      <c r="AN145" s="37"/>
      <c r="AO145" s="2"/>
      <c r="AP145" s="1"/>
      <c r="AQ145" s="99"/>
      <c r="AR145" s="1"/>
      <c r="AS145" s="102"/>
      <c r="AT145" s="1"/>
      <c r="AU145" s="108"/>
      <c r="AV145" s="37"/>
      <c r="AW145" s="37"/>
      <c r="AX145" s="37"/>
      <c r="AY145" s="1"/>
      <c r="AZ145" s="2"/>
      <c r="BA145" s="37"/>
      <c r="BB145" s="2"/>
      <c r="BC145" s="37"/>
      <c r="BD145" s="1"/>
      <c r="BE145" s="37"/>
      <c r="BF145" s="1"/>
      <c r="BG145" s="37"/>
      <c r="BH145" s="2"/>
      <c r="BI145" s="37"/>
      <c r="BJ145" s="2"/>
      <c r="BK145" s="37"/>
      <c r="BL145" s="37"/>
      <c r="BM145" s="37"/>
      <c r="BN145" s="37"/>
      <c r="BO145" s="1"/>
      <c r="BP145" s="37"/>
      <c r="BQ145" s="37"/>
      <c r="BR145" s="2"/>
      <c r="BS145" s="37"/>
      <c r="BT145" s="1"/>
      <c r="BU145" s="37"/>
      <c r="BV145" s="5"/>
    </row>
    <row r="146" spans="1:74" ht="15" customHeight="1" x14ac:dyDescent="0.25">
      <c r="A146" s="32" t="s">
        <v>459</v>
      </c>
      <c r="B146" s="54" t="s">
        <v>460</v>
      </c>
      <c r="C146" s="18" t="s">
        <v>481</v>
      </c>
      <c r="D146" s="1">
        <v>202</v>
      </c>
      <c r="E146" s="3" t="s">
        <v>344</v>
      </c>
      <c r="F146" s="1" t="s">
        <v>1105</v>
      </c>
      <c r="G146" s="109">
        <v>147076</v>
      </c>
      <c r="H146" s="1" t="s">
        <v>772</v>
      </c>
      <c r="I146" s="52">
        <v>45008</v>
      </c>
      <c r="J146" s="3" t="s">
        <v>1101</v>
      </c>
      <c r="K146" s="1" t="s">
        <v>1102</v>
      </c>
      <c r="L146" s="3" t="s">
        <v>61</v>
      </c>
      <c r="M146" s="3" t="s">
        <v>1103</v>
      </c>
      <c r="N146" s="51">
        <v>432332</v>
      </c>
      <c r="O146" s="2" t="s">
        <v>1104</v>
      </c>
      <c r="P146" s="2">
        <v>250000000</v>
      </c>
      <c r="Q146" s="2">
        <v>68613302.739999995</v>
      </c>
      <c r="R146" s="1">
        <v>28923</v>
      </c>
      <c r="S146" s="1" t="s">
        <v>294</v>
      </c>
      <c r="T146" s="1" t="s">
        <v>448</v>
      </c>
      <c r="U146" s="1" t="s">
        <v>518</v>
      </c>
      <c r="V146" s="1"/>
      <c r="W146" s="37"/>
      <c r="X146" s="1"/>
      <c r="Y146" s="37"/>
      <c r="Z146" s="3" t="s">
        <v>1101</v>
      </c>
      <c r="AA146" s="1"/>
      <c r="AB146" s="3" t="s">
        <v>68</v>
      </c>
      <c r="AC146" s="3" t="s">
        <v>69</v>
      </c>
      <c r="AD146" s="1"/>
      <c r="AE146" s="1"/>
      <c r="AF146" s="1"/>
      <c r="AG146" s="3" t="s">
        <v>518</v>
      </c>
      <c r="AH146" s="3" t="s">
        <v>552</v>
      </c>
      <c r="AI146" s="3"/>
      <c r="AJ146" s="3"/>
      <c r="AK146" s="51"/>
      <c r="AL146" s="9" t="e">
        <f ca="1">+YEAR(TODAY())-YEAR([5]!Tabla1[[#This Row],[FECHA DE NACIMIENTO]])</f>
        <v>#REF!</v>
      </c>
      <c r="AM146" s="2"/>
      <c r="AN146" s="37"/>
      <c r="AO146" s="2"/>
      <c r="AP146" s="1"/>
      <c r="AQ146" s="99"/>
      <c r="AR146" s="1"/>
      <c r="AS146" s="102"/>
      <c r="AT146" s="1"/>
      <c r="AU146" s="108"/>
      <c r="AV146" s="37"/>
      <c r="AW146" s="37"/>
      <c r="AX146" s="37"/>
      <c r="AY146" s="1"/>
      <c r="AZ146" s="2"/>
      <c r="BA146" s="37"/>
      <c r="BB146" s="2"/>
      <c r="BC146" s="37"/>
      <c r="BD146" s="1"/>
      <c r="BE146" s="37"/>
      <c r="BF146" s="1"/>
      <c r="BG146" s="37"/>
      <c r="BH146" s="2"/>
      <c r="BI146" s="37"/>
      <c r="BJ146" s="2"/>
      <c r="BK146" s="37"/>
      <c r="BL146" s="37"/>
      <c r="BM146" s="37"/>
      <c r="BN146" s="37"/>
      <c r="BO146" s="1"/>
      <c r="BP146" s="37"/>
      <c r="BQ146" s="37"/>
      <c r="BR146" s="2"/>
      <c r="BS146" s="37"/>
      <c r="BT146" s="1"/>
      <c r="BU146" s="37"/>
      <c r="BV146" s="5"/>
    </row>
    <row r="147" spans="1:74" ht="15" customHeight="1" x14ac:dyDescent="0.25">
      <c r="A147" s="32" t="s">
        <v>459</v>
      </c>
      <c r="B147" s="54" t="s">
        <v>460</v>
      </c>
      <c r="C147" s="18" t="s">
        <v>481</v>
      </c>
      <c r="D147" s="1">
        <v>202</v>
      </c>
      <c r="E147" s="3" t="s">
        <v>344</v>
      </c>
      <c r="F147" s="1" t="s">
        <v>1106</v>
      </c>
      <c r="G147" s="109">
        <v>147082</v>
      </c>
      <c r="H147" s="1" t="s">
        <v>772</v>
      </c>
      <c r="I147" s="52">
        <v>45008</v>
      </c>
      <c r="J147" s="3" t="s">
        <v>1101</v>
      </c>
      <c r="K147" s="1" t="s">
        <v>1102</v>
      </c>
      <c r="L147" s="3" t="s">
        <v>61</v>
      </c>
      <c r="M147" s="3" t="s">
        <v>1103</v>
      </c>
      <c r="N147" s="51">
        <v>432332</v>
      </c>
      <c r="O147" s="2" t="s">
        <v>1104</v>
      </c>
      <c r="P147" s="2">
        <v>250000000</v>
      </c>
      <c r="Q147" s="2">
        <v>68613302.739999995</v>
      </c>
      <c r="R147" s="1">
        <v>28923</v>
      </c>
      <c r="S147" s="1" t="s">
        <v>294</v>
      </c>
      <c r="T147" s="1" t="s">
        <v>448</v>
      </c>
      <c r="U147" s="1" t="s">
        <v>518</v>
      </c>
      <c r="V147" s="1"/>
      <c r="W147" s="37"/>
      <c r="X147" s="1"/>
      <c r="Y147" s="37"/>
      <c r="Z147" s="3" t="s">
        <v>1101</v>
      </c>
      <c r="AA147" s="1"/>
      <c r="AB147" s="3" t="s">
        <v>68</v>
      </c>
      <c r="AC147" s="3" t="s">
        <v>69</v>
      </c>
      <c r="AD147" s="1"/>
      <c r="AE147" s="1"/>
      <c r="AF147" s="1"/>
      <c r="AG147" s="3" t="s">
        <v>518</v>
      </c>
      <c r="AH147" s="3" t="s">
        <v>552</v>
      </c>
      <c r="AI147" s="3"/>
      <c r="AJ147" s="3"/>
      <c r="AK147" s="51"/>
      <c r="AL147" s="9" t="e">
        <f ca="1">+YEAR(TODAY())-YEAR([5]!Tabla1[[#This Row],[FECHA DE NACIMIENTO]])</f>
        <v>#REF!</v>
      </c>
      <c r="AM147" s="2"/>
      <c r="AN147" s="37"/>
      <c r="AO147" s="2"/>
      <c r="AP147" s="1"/>
      <c r="AQ147" s="99"/>
      <c r="AR147" s="1"/>
      <c r="AS147" s="102"/>
      <c r="AT147" s="1"/>
      <c r="AU147" s="37"/>
      <c r="AV147" s="37"/>
      <c r="AW147" s="37"/>
      <c r="AX147" s="37"/>
      <c r="AY147" s="1"/>
      <c r="AZ147" s="2"/>
      <c r="BA147" s="37"/>
      <c r="BB147" s="2"/>
      <c r="BC147" s="37"/>
      <c r="BD147" s="1"/>
      <c r="BE147" s="37"/>
      <c r="BF147" s="1"/>
      <c r="BG147" s="37"/>
      <c r="BH147" s="2"/>
      <c r="BI147" s="37"/>
      <c r="BJ147" s="2"/>
      <c r="BK147" s="37"/>
      <c r="BL147" s="37"/>
      <c r="BM147" s="37"/>
      <c r="BN147" s="37"/>
      <c r="BO147" s="1"/>
      <c r="BP147" s="37"/>
      <c r="BQ147" s="37"/>
      <c r="BR147" s="2"/>
      <c r="BS147" s="37"/>
      <c r="BT147" s="1"/>
      <c r="BU147" s="37"/>
      <c r="BV147" s="5"/>
    </row>
    <row r="148" spans="1:74" ht="15" customHeight="1" x14ac:dyDescent="0.25">
      <c r="A148" s="32" t="s">
        <v>459</v>
      </c>
      <c r="B148" s="54" t="s">
        <v>460</v>
      </c>
      <c r="C148" s="18" t="s">
        <v>481</v>
      </c>
      <c r="D148" s="1">
        <v>202</v>
      </c>
      <c r="E148" s="3" t="s">
        <v>344</v>
      </c>
      <c r="F148" s="1" t="s">
        <v>1107</v>
      </c>
      <c r="G148" s="109">
        <v>147086</v>
      </c>
      <c r="H148" s="1" t="s">
        <v>772</v>
      </c>
      <c r="I148" s="52">
        <v>45008</v>
      </c>
      <c r="J148" s="3" t="s">
        <v>1101</v>
      </c>
      <c r="K148" s="1" t="s">
        <v>1102</v>
      </c>
      <c r="L148" s="3" t="s">
        <v>61</v>
      </c>
      <c r="M148" s="3" t="s">
        <v>1103</v>
      </c>
      <c r="N148" s="51">
        <v>432332</v>
      </c>
      <c r="O148" s="2" t="s">
        <v>1104</v>
      </c>
      <c r="P148" s="2">
        <v>250000000</v>
      </c>
      <c r="Q148" s="2">
        <v>68613302.739999995</v>
      </c>
      <c r="R148" s="1">
        <v>28923</v>
      </c>
      <c r="S148" s="1" t="s">
        <v>294</v>
      </c>
      <c r="T148" s="1" t="s">
        <v>448</v>
      </c>
      <c r="U148" s="1" t="s">
        <v>518</v>
      </c>
      <c r="V148" s="1"/>
      <c r="W148" s="37"/>
      <c r="X148" s="1"/>
      <c r="Y148" s="37"/>
      <c r="Z148" s="3" t="s">
        <v>1101</v>
      </c>
      <c r="AA148" s="1"/>
      <c r="AB148" s="3" t="s">
        <v>68</v>
      </c>
      <c r="AC148" s="3" t="s">
        <v>69</v>
      </c>
      <c r="AD148" s="1"/>
      <c r="AE148" s="1"/>
      <c r="AF148" s="1"/>
      <c r="AG148" s="3" t="s">
        <v>518</v>
      </c>
      <c r="AH148" s="3" t="s">
        <v>552</v>
      </c>
      <c r="AI148" s="3"/>
      <c r="AJ148" s="3"/>
      <c r="AK148" s="51"/>
      <c r="AL148" s="9" t="e">
        <f ca="1">+YEAR(TODAY())-YEAR([5]!Tabla1[[#This Row],[FECHA DE NACIMIENTO]])</f>
        <v>#REF!</v>
      </c>
      <c r="AM148" s="2"/>
      <c r="AN148" s="37"/>
      <c r="AO148" s="2"/>
      <c r="AP148" s="1"/>
      <c r="AQ148" s="99"/>
      <c r="AR148" s="1"/>
      <c r="AS148" s="102"/>
      <c r="AT148" s="1"/>
      <c r="AU148" s="37"/>
      <c r="AV148" s="37"/>
      <c r="AW148" s="37"/>
      <c r="AX148" s="37"/>
      <c r="AY148" s="1"/>
      <c r="AZ148" s="2"/>
      <c r="BA148" s="37"/>
      <c r="BB148" s="2"/>
      <c r="BC148" s="37"/>
      <c r="BD148" s="1"/>
      <c r="BE148" s="37"/>
      <c r="BF148" s="1"/>
      <c r="BG148" s="37"/>
      <c r="BH148" s="2"/>
      <c r="BI148" s="37"/>
      <c r="BJ148" s="2"/>
      <c r="BK148" s="37"/>
      <c r="BL148" s="37"/>
      <c r="BM148" s="37"/>
      <c r="BN148" s="37"/>
      <c r="BO148" s="1"/>
      <c r="BP148" s="37"/>
      <c r="BQ148" s="37"/>
      <c r="BR148" s="2"/>
      <c r="BS148" s="37"/>
      <c r="BT148" s="1"/>
      <c r="BU148" s="37"/>
      <c r="BV148" s="5"/>
    </row>
    <row r="149" spans="1:74" ht="15" customHeight="1" x14ac:dyDescent="0.25">
      <c r="A149" s="32" t="s">
        <v>459</v>
      </c>
      <c r="B149" s="54" t="s">
        <v>460</v>
      </c>
      <c r="C149" s="18" t="s">
        <v>481</v>
      </c>
      <c r="D149" s="1">
        <v>202</v>
      </c>
      <c r="E149" s="3" t="s">
        <v>344</v>
      </c>
      <c r="F149" s="1" t="s">
        <v>1108</v>
      </c>
      <c r="G149" s="109">
        <v>147090</v>
      </c>
      <c r="H149" s="1" t="s">
        <v>772</v>
      </c>
      <c r="I149" s="52">
        <v>45008</v>
      </c>
      <c r="J149" s="3" t="s">
        <v>1101</v>
      </c>
      <c r="K149" s="1" t="s">
        <v>1102</v>
      </c>
      <c r="L149" s="3" t="s">
        <v>61</v>
      </c>
      <c r="M149" s="3" t="s">
        <v>1103</v>
      </c>
      <c r="N149" s="51">
        <v>432332</v>
      </c>
      <c r="O149" s="2" t="s">
        <v>1104</v>
      </c>
      <c r="P149" s="2">
        <v>250000000</v>
      </c>
      <c r="Q149" s="2">
        <v>68613302.739999995</v>
      </c>
      <c r="R149" s="1">
        <v>28923</v>
      </c>
      <c r="S149" s="1" t="s">
        <v>294</v>
      </c>
      <c r="T149" s="1" t="s">
        <v>448</v>
      </c>
      <c r="U149" s="1" t="s">
        <v>518</v>
      </c>
      <c r="V149" s="1"/>
      <c r="W149" s="37"/>
      <c r="X149" s="1"/>
      <c r="Y149" s="37"/>
      <c r="Z149" s="3" t="s">
        <v>1101</v>
      </c>
      <c r="AA149" s="1"/>
      <c r="AB149" s="3" t="s">
        <v>68</v>
      </c>
      <c r="AC149" s="3" t="s">
        <v>69</v>
      </c>
      <c r="AD149" s="1"/>
      <c r="AE149" s="1"/>
      <c r="AF149" s="1"/>
      <c r="AG149" s="3" t="s">
        <v>518</v>
      </c>
      <c r="AH149" s="3" t="s">
        <v>552</v>
      </c>
      <c r="AI149" s="3"/>
      <c r="AJ149" s="3"/>
      <c r="AK149" s="51"/>
      <c r="AL149" s="9" t="e">
        <f ca="1">+YEAR(TODAY())-YEAR([5]!Tabla1[[#This Row],[FECHA DE NACIMIENTO]])</f>
        <v>#REF!</v>
      </c>
      <c r="AM149" s="2"/>
      <c r="AN149" s="37"/>
      <c r="AO149" s="2"/>
      <c r="AP149" s="1"/>
      <c r="AQ149" s="99"/>
      <c r="AR149" s="1"/>
      <c r="AS149" s="102"/>
      <c r="AT149" s="1"/>
      <c r="AU149" s="37"/>
      <c r="AV149" s="37"/>
      <c r="AW149" s="37"/>
      <c r="AX149" s="37"/>
      <c r="AY149" s="1"/>
      <c r="AZ149" s="2"/>
      <c r="BA149" s="37"/>
      <c r="BB149" s="2"/>
      <c r="BC149" s="37"/>
      <c r="BD149" s="1"/>
      <c r="BE149" s="37"/>
      <c r="BF149" s="1"/>
      <c r="BG149" s="37"/>
      <c r="BH149" s="2"/>
      <c r="BI149" s="37"/>
      <c r="BJ149" s="2"/>
      <c r="BK149" s="37"/>
      <c r="BL149" s="37"/>
      <c r="BM149" s="37"/>
      <c r="BN149" s="37"/>
      <c r="BO149" s="1"/>
      <c r="BP149" s="37"/>
      <c r="BQ149" s="37"/>
      <c r="BR149" s="2"/>
      <c r="BS149" s="37"/>
      <c r="BT149" s="1"/>
      <c r="BU149" s="37"/>
      <c r="BV149" s="5"/>
    </row>
    <row r="150" spans="1:74" ht="15" customHeight="1" x14ac:dyDescent="0.25">
      <c r="A150" s="32" t="s">
        <v>459</v>
      </c>
      <c r="B150" s="54" t="s">
        <v>460</v>
      </c>
      <c r="C150" s="18" t="s">
        <v>54</v>
      </c>
      <c r="D150" s="1">
        <v>259</v>
      </c>
      <c r="E150" s="3" t="s">
        <v>344</v>
      </c>
      <c r="F150" s="1" t="s">
        <v>1109</v>
      </c>
      <c r="G150" s="37" t="s">
        <v>1110</v>
      </c>
      <c r="H150" s="1" t="s">
        <v>772</v>
      </c>
      <c r="I150" s="52">
        <v>45016</v>
      </c>
      <c r="J150" s="107" t="s">
        <v>1037</v>
      </c>
      <c r="K150" s="1" t="s">
        <v>1111</v>
      </c>
      <c r="L150" s="3" t="s">
        <v>653</v>
      </c>
      <c r="M150" s="3" t="s">
        <v>1112</v>
      </c>
      <c r="N150" s="51" t="s">
        <v>1113</v>
      </c>
      <c r="O150" s="2" t="s">
        <v>1114</v>
      </c>
      <c r="P150" s="2">
        <v>20000000</v>
      </c>
      <c r="Q150" s="2">
        <v>20000000</v>
      </c>
      <c r="R150" s="1">
        <v>24723</v>
      </c>
      <c r="S150" s="1" t="s">
        <v>501</v>
      </c>
      <c r="T150" s="1" t="s">
        <v>448</v>
      </c>
      <c r="U150" s="1" t="s">
        <v>518</v>
      </c>
      <c r="V150" s="1"/>
      <c r="W150" s="37"/>
      <c r="X150" s="1"/>
      <c r="Y150" s="37"/>
      <c r="Z150" s="107" t="s">
        <v>1044</v>
      </c>
      <c r="AA150" s="1"/>
      <c r="AB150" s="3" t="s">
        <v>68</v>
      </c>
      <c r="AC150" s="3" t="s">
        <v>69</v>
      </c>
      <c r="AD150" s="1"/>
      <c r="AE150" s="1"/>
      <c r="AF150" s="1"/>
      <c r="AG150" s="3" t="s">
        <v>518</v>
      </c>
      <c r="AH150" s="3" t="s">
        <v>552</v>
      </c>
      <c r="AI150" s="3"/>
      <c r="AJ150" s="3"/>
      <c r="AK150" s="51"/>
      <c r="AL150" s="9" t="e">
        <f ca="1">+YEAR(TODAY())-YEAR([5]!Tabla1[[#This Row],[FECHA DE NACIMIENTO]])</f>
        <v>#REF!</v>
      </c>
      <c r="AM150" s="2"/>
      <c r="AN150" s="37"/>
      <c r="AO150" s="2"/>
      <c r="AP150" s="1"/>
      <c r="AQ150" s="99"/>
      <c r="AR150" s="1"/>
      <c r="AS150" s="99"/>
      <c r="AT150" s="1"/>
      <c r="AU150" s="37"/>
      <c r="AV150" s="37"/>
      <c r="AW150" s="37"/>
      <c r="AX150" s="37"/>
      <c r="AY150" s="1"/>
      <c r="AZ150" s="2"/>
      <c r="BA150" s="37"/>
      <c r="BB150" s="2"/>
      <c r="BC150" s="37"/>
      <c r="BD150" s="1"/>
      <c r="BE150" s="37"/>
      <c r="BF150" s="1"/>
      <c r="BG150" s="37"/>
      <c r="BH150" s="2"/>
      <c r="BI150" s="37"/>
      <c r="BJ150" s="2"/>
      <c r="BK150" s="37"/>
      <c r="BL150" s="37"/>
      <c r="BM150" s="37"/>
      <c r="BN150" s="37"/>
      <c r="BO150" s="1"/>
      <c r="BP150" s="37"/>
      <c r="BQ150" s="37"/>
      <c r="BR150" s="2"/>
      <c r="BS150" s="37"/>
      <c r="BT150" s="1"/>
      <c r="BU150" s="37"/>
      <c r="BV150" s="5"/>
    </row>
    <row r="151" spans="1:74" ht="15" customHeight="1" x14ac:dyDescent="0.25">
      <c r="A151" s="112" t="s">
        <v>459</v>
      </c>
      <c r="B151" s="113" t="s">
        <v>460</v>
      </c>
      <c r="C151" s="114" t="s">
        <v>54</v>
      </c>
      <c r="D151" s="115">
        <v>153</v>
      </c>
      <c r="E151" s="105" t="s">
        <v>409</v>
      </c>
      <c r="F151" s="114" t="s">
        <v>1120</v>
      </c>
      <c r="G151" s="116" t="s">
        <v>1121</v>
      </c>
      <c r="H151" s="1" t="s">
        <v>772</v>
      </c>
      <c r="I151" s="21">
        <v>44993</v>
      </c>
      <c r="J151" s="117" t="s">
        <v>59</v>
      </c>
      <c r="K151" s="114" t="s">
        <v>128</v>
      </c>
      <c r="L151" s="3" t="s">
        <v>61</v>
      </c>
      <c r="M151" s="114" t="s">
        <v>1122</v>
      </c>
      <c r="N151" s="114">
        <v>80131502</v>
      </c>
      <c r="O151" s="1" t="s">
        <v>1123</v>
      </c>
      <c r="P151" s="111">
        <v>25139583.5</v>
      </c>
      <c r="Q151" s="111">
        <v>25139583.5</v>
      </c>
      <c r="R151" s="1">
        <v>25923</v>
      </c>
      <c r="S151" s="1" t="s">
        <v>131</v>
      </c>
      <c r="T151" s="114" t="s">
        <v>64</v>
      </c>
      <c r="U151" s="114" t="s">
        <v>65</v>
      </c>
      <c r="V151" s="3"/>
      <c r="W151" s="118" t="s">
        <v>1124</v>
      </c>
      <c r="X151" s="3" t="s">
        <v>633</v>
      </c>
      <c r="Y151" s="21">
        <v>45001</v>
      </c>
      <c r="Z151" s="3" t="s">
        <v>1125</v>
      </c>
      <c r="AA151" s="3"/>
      <c r="AB151" s="3" t="s">
        <v>1126</v>
      </c>
      <c r="AC151" s="3" t="s">
        <v>1127</v>
      </c>
      <c r="AD151" s="1" t="s">
        <v>1128</v>
      </c>
      <c r="AE151" s="3">
        <v>901317464</v>
      </c>
      <c r="AF151" s="3">
        <v>4</v>
      </c>
      <c r="AG151" s="114" t="s">
        <v>518</v>
      </c>
      <c r="AH151" s="3" t="s">
        <v>552</v>
      </c>
      <c r="AI151" s="3"/>
      <c r="AJ151" s="3"/>
      <c r="AK151" s="3" t="s">
        <v>518</v>
      </c>
      <c r="AL151" s="21" t="s">
        <v>518</v>
      </c>
      <c r="AM151" s="115">
        <v>57023</v>
      </c>
      <c r="AN151" s="21">
        <v>45001</v>
      </c>
      <c r="AO151" s="126">
        <v>25139583.5</v>
      </c>
      <c r="AP151" s="3"/>
      <c r="AQ151" s="23"/>
      <c r="AR151" s="3"/>
      <c r="AS151" s="126">
        <v>25139583.5</v>
      </c>
      <c r="AT151" s="3" t="s">
        <v>552</v>
      </c>
      <c r="AU151" s="114" t="s">
        <v>518</v>
      </c>
      <c r="AV151" s="111" t="s">
        <v>518</v>
      </c>
      <c r="AW151" s="21">
        <v>44999</v>
      </c>
      <c r="AX151" s="21">
        <v>45291</v>
      </c>
      <c r="AY151" s="114">
        <f>(AX151-AW151)</f>
        <v>292</v>
      </c>
      <c r="AZ151" s="20" t="s">
        <v>1129</v>
      </c>
      <c r="BA151" s="114">
        <v>25166983</v>
      </c>
      <c r="BB151" s="3"/>
      <c r="BC151" s="3"/>
      <c r="BD151" s="3"/>
      <c r="BE151" s="21"/>
      <c r="BF151" s="3"/>
      <c r="BG151" s="21"/>
      <c r="BH151" s="20"/>
      <c r="BI151" s="3"/>
      <c r="BJ151" s="111">
        <f t="shared" ref="BJ151:BJ169" si="14">SUM(AS151+BB151+BD151+BF151-BH151)</f>
        <v>25139583.5</v>
      </c>
      <c r="BK151" s="21"/>
      <c r="BL151" s="3"/>
      <c r="BM151" s="3"/>
      <c r="BN151" s="21"/>
      <c r="BO151" s="3"/>
      <c r="BP151" s="20"/>
      <c r="BQ151" s="21"/>
      <c r="BR151" s="3"/>
      <c r="BS151" s="21"/>
      <c r="BT151" s="114">
        <f>SUM(AY151+BK151+BN151+BQ151)</f>
        <v>292</v>
      </c>
      <c r="BU151" s="3"/>
      <c r="BV151" s="24"/>
    </row>
    <row r="152" spans="1:74" ht="15" customHeight="1" x14ac:dyDescent="0.25">
      <c r="A152" s="112" t="s">
        <v>459</v>
      </c>
      <c r="B152" s="113" t="s">
        <v>460</v>
      </c>
      <c r="C152" s="114" t="s">
        <v>481</v>
      </c>
      <c r="D152" s="3">
        <v>268</v>
      </c>
      <c r="E152" s="105" t="s">
        <v>409</v>
      </c>
      <c r="F152" s="3" t="s">
        <v>1130</v>
      </c>
      <c r="G152" s="116">
        <v>101228</v>
      </c>
      <c r="H152" s="1" t="s">
        <v>772</v>
      </c>
      <c r="I152" s="21">
        <v>45009</v>
      </c>
      <c r="J152" s="114" t="s">
        <v>1131</v>
      </c>
      <c r="K152" s="3" t="s">
        <v>1132</v>
      </c>
      <c r="L152" s="3" t="s">
        <v>653</v>
      </c>
      <c r="M152" s="114" t="s">
        <v>1133</v>
      </c>
      <c r="N152" s="114">
        <v>56101508</v>
      </c>
      <c r="O152" s="1" t="s">
        <v>1134</v>
      </c>
      <c r="P152" s="111">
        <v>52019488</v>
      </c>
      <c r="Q152" s="111">
        <v>52019488</v>
      </c>
      <c r="R152" s="1">
        <v>26523</v>
      </c>
      <c r="S152" s="1" t="s">
        <v>1135</v>
      </c>
      <c r="T152" s="114" t="s">
        <v>64</v>
      </c>
      <c r="U152" s="114" t="s">
        <v>65</v>
      </c>
      <c r="V152" s="3"/>
      <c r="W152" s="116">
        <v>106790</v>
      </c>
      <c r="X152" s="3" t="s">
        <v>633</v>
      </c>
      <c r="Y152" s="21">
        <v>45009</v>
      </c>
      <c r="Z152" s="3" t="s">
        <v>1136</v>
      </c>
      <c r="AA152" s="3"/>
      <c r="AB152" s="119" t="s">
        <v>68</v>
      </c>
      <c r="AC152" s="119" t="s">
        <v>69</v>
      </c>
      <c r="AD152" s="1" t="s">
        <v>1137</v>
      </c>
      <c r="AE152" s="3">
        <v>860007336</v>
      </c>
      <c r="AF152" s="3">
        <v>1</v>
      </c>
      <c r="AG152" s="3" t="s">
        <v>518</v>
      </c>
      <c r="AH152" s="3" t="s">
        <v>552</v>
      </c>
      <c r="AI152" s="3"/>
      <c r="AJ152" s="3"/>
      <c r="AK152" s="3" t="s">
        <v>518</v>
      </c>
      <c r="AL152" s="21" t="s">
        <v>518</v>
      </c>
      <c r="AM152" s="1">
        <v>65523</v>
      </c>
      <c r="AN152" s="21">
        <v>45013</v>
      </c>
      <c r="AO152" s="126">
        <v>27991420</v>
      </c>
      <c r="AP152" s="3"/>
      <c r="AQ152" s="23"/>
      <c r="AR152" s="3"/>
      <c r="AS152" s="126">
        <v>27991420</v>
      </c>
      <c r="AT152" s="3" t="s">
        <v>552</v>
      </c>
      <c r="AU152" s="114" t="s">
        <v>518</v>
      </c>
      <c r="AV152" s="111" t="s">
        <v>518</v>
      </c>
      <c r="AW152" s="21">
        <v>45009</v>
      </c>
      <c r="AX152" s="21">
        <v>45030</v>
      </c>
      <c r="AY152" s="114">
        <f t="shared" ref="AY152:AY156" si="15">(AX152-AW152)</f>
        <v>21</v>
      </c>
      <c r="AZ152" s="20" t="s">
        <v>1138</v>
      </c>
      <c r="BA152" s="114">
        <v>22789760</v>
      </c>
      <c r="BB152" s="3"/>
      <c r="BC152" s="3"/>
      <c r="BD152" s="3"/>
      <c r="BE152" s="21"/>
      <c r="BF152" s="3"/>
      <c r="BG152" s="21"/>
      <c r="BH152" s="20"/>
      <c r="BI152" s="3"/>
      <c r="BJ152" s="111">
        <f t="shared" si="14"/>
        <v>27991420</v>
      </c>
      <c r="BK152" s="21"/>
      <c r="BL152" s="3"/>
      <c r="BM152" s="3"/>
      <c r="BN152" s="21"/>
      <c r="BO152" s="3"/>
      <c r="BP152" s="20"/>
      <c r="BQ152" s="21"/>
      <c r="BR152" s="3"/>
      <c r="BS152" s="21"/>
      <c r="BT152" s="114">
        <f t="shared" ref="BT152:BT156" si="16">SUM(AY152+BK152+BN152+BQ152)</f>
        <v>21</v>
      </c>
      <c r="BU152" s="3"/>
      <c r="BV152" s="24"/>
    </row>
    <row r="153" spans="1:74" ht="15" customHeight="1" x14ac:dyDescent="0.25">
      <c r="A153" s="112" t="s">
        <v>459</v>
      </c>
      <c r="B153" s="113" t="s">
        <v>460</v>
      </c>
      <c r="C153" s="114" t="s">
        <v>481</v>
      </c>
      <c r="D153" s="3">
        <v>268</v>
      </c>
      <c r="E153" s="105" t="s">
        <v>409</v>
      </c>
      <c r="F153" s="3" t="s">
        <v>1139</v>
      </c>
      <c r="G153" s="120">
        <v>183368</v>
      </c>
      <c r="H153" s="1" t="s">
        <v>772</v>
      </c>
      <c r="I153" s="21">
        <v>45009</v>
      </c>
      <c r="J153" s="114" t="s">
        <v>1131</v>
      </c>
      <c r="K153" s="3" t="s">
        <v>1132</v>
      </c>
      <c r="L153" s="3" t="s">
        <v>653</v>
      </c>
      <c r="M153" s="114" t="s">
        <v>1133</v>
      </c>
      <c r="N153" s="114">
        <v>56101508</v>
      </c>
      <c r="O153" s="1" t="s">
        <v>1134</v>
      </c>
      <c r="P153" s="111">
        <v>52019488</v>
      </c>
      <c r="Q153" s="111">
        <v>52019488</v>
      </c>
      <c r="R153" s="1">
        <v>26523</v>
      </c>
      <c r="S153" s="1" t="s">
        <v>1135</v>
      </c>
      <c r="T153" s="114" t="s">
        <v>64</v>
      </c>
      <c r="U153" s="114" t="s">
        <v>65</v>
      </c>
      <c r="V153" s="3"/>
      <c r="W153" s="116">
        <v>106791</v>
      </c>
      <c r="X153" s="3" t="s">
        <v>633</v>
      </c>
      <c r="Y153" s="21">
        <v>45009</v>
      </c>
      <c r="Z153" s="3" t="s">
        <v>1136</v>
      </c>
      <c r="AA153" s="3"/>
      <c r="AB153" s="119" t="s">
        <v>68</v>
      </c>
      <c r="AC153" s="119" t="s">
        <v>69</v>
      </c>
      <c r="AD153" s="1" t="s">
        <v>1086</v>
      </c>
      <c r="AE153" s="3">
        <v>830037946</v>
      </c>
      <c r="AF153" s="3">
        <v>3</v>
      </c>
      <c r="AG153" s="3" t="s">
        <v>518</v>
      </c>
      <c r="AH153" s="3" t="s">
        <v>552</v>
      </c>
      <c r="AI153" s="3"/>
      <c r="AJ153" s="3"/>
      <c r="AK153" s="3" t="s">
        <v>518</v>
      </c>
      <c r="AL153" s="21" t="s">
        <v>518</v>
      </c>
      <c r="AM153" s="1">
        <v>62423</v>
      </c>
      <c r="AN153" s="21">
        <v>45013</v>
      </c>
      <c r="AO153" s="126">
        <v>1815844</v>
      </c>
      <c r="AP153" s="3"/>
      <c r="AQ153" s="23"/>
      <c r="AR153" s="3"/>
      <c r="AS153" s="126">
        <v>1815844</v>
      </c>
      <c r="AT153" s="3" t="s">
        <v>552</v>
      </c>
      <c r="AU153" s="114" t="s">
        <v>518</v>
      </c>
      <c r="AV153" s="111" t="s">
        <v>518</v>
      </c>
      <c r="AW153" s="21">
        <v>45009</v>
      </c>
      <c r="AX153" s="21">
        <v>45030</v>
      </c>
      <c r="AY153" s="114">
        <f t="shared" si="15"/>
        <v>21</v>
      </c>
      <c r="AZ153" s="20" t="s">
        <v>1138</v>
      </c>
      <c r="BA153" s="114">
        <v>22789760</v>
      </c>
      <c r="BB153" s="3"/>
      <c r="BC153" s="3"/>
      <c r="BD153" s="3"/>
      <c r="BE153" s="21"/>
      <c r="BF153" s="3"/>
      <c r="BG153" s="21"/>
      <c r="BH153" s="20"/>
      <c r="BI153" s="3"/>
      <c r="BJ153" s="111">
        <f t="shared" si="14"/>
        <v>1815844</v>
      </c>
      <c r="BK153" s="21"/>
      <c r="BL153" s="3"/>
      <c r="BM153" s="3"/>
      <c r="BN153" s="21"/>
      <c r="BO153" s="3"/>
      <c r="BP153" s="20"/>
      <c r="BQ153" s="21"/>
      <c r="BR153" s="3"/>
      <c r="BS153" s="21"/>
      <c r="BT153" s="114">
        <f t="shared" si="16"/>
        <v>21</v>
      </c>
      <c r="BU153" s="3"/>
      <c r="BV153" s="24"/>
    </row>
    <row r="154" spans="1:74" ht="15" customHeight="1" x14ac:dyDescent="0.25">
      <c r="A154" s="112" t="s">
        <v>459</v>
      </c>
      <c r="B154" s="113" t="s">
        <v>460</v>
      </c>
      <c r="C154" s="114" t="s">
        <v>481</v>
      </c>
      <c r="D154" s="3">
        <v>268</v>
      </c>
      <c r="E154" s="105" t="s">
        <v>409</v>
      </c>
      <c r="F154" s="3" t="s">
        <v>1140</v>
      </c>
      <c r="G154" s="120">
        <v>183369</v>
      </c>
      <c r="H154" s="1" t="s">
        <v>772</v>
      </c>
      <c r="I154" s="21">
        <v>45009</v>
      </c>
      <c r="J154" s="114" t="s">
        <v>1131</v>
      </c>
      <c r="K154" s="3" t="s">
        <v>1132</v>
      </c>
      <c r="L154" s="3" t="s">
        <v>653</v>
      </c>
      <c r="M154" s="114" t="s">
        <v>1133</v>
      </c>
      <c r="N154" s="114">
        <v>56101508</v>
      </c>
      <c r="O154" s="1" t="s">
        <v>1134</v>
      </c>
      <c r="P154" s="111">
        <v>52019488</v>
      </c>
      <c r="Q154" s="111">
        <v>52019488</v>
      </c>
      <c r="R154" s="1">
        <v>26523</v>
      </c>
      <c r="S154" s="1" t="s">
        <v>1135</v>
      </c>
      <c r="T154" s="114" t="s">
        <v>64</v>
      </c>
      <c r="U154" s="114" t="s">
        <v>65</v>
      </c>
      <c r="V154" s="3"/>
      <c r="W154" s="116">
        <v>106793</v>
      </c>
      <c r="X154" s="3" t="s">
        <v>633</v>
      </c>
      <c r="Y154" s="21">
        <v>45009</v>
      </c>
      <c r="Z154" s="3" t="s">
        <v>1136</v>
      </c>
      <c r="AA154" s="3"/>
      <c r="AB154" s="119" t="s">
        <v>68</v>
      </c>
      <c r="AC154" s="119" t="s">
        <v>69</v>
      </c>
      <c r="AD154" s="3" t="s">
        <v>1141</v>
      </c>
      <c r="AE154" s="3">
        <v>10125834</v>
      </c>
      <c r="AF154" s="3">
        <v>1</v>
      </c>
      <c r="AG154" s="3" t="s">
        <v>518</v>
      </c>
      <c r="AH154" s="3" t="s">
        <v>552</v>
      </c>
      <c r="AI154" s="3"/>
      <c r="AJ154" s="3"/>
      <c r="AK154" s="3" t="s">
        <v>518</v>
      </c>
      <c r="AL154" s="21" t="s">
        <v>518</v>
      </c>
      <c r="AM154" s="1">
        <v>63423</v>
      </c>
      <c r="AN154" s="21">
        <v>45014</v>
      </c>
      <c r="AO154" s="126">
        <v>1911000</v>
      </c>
      <c r="AP154" s="3"/>
      <c r="AQ154" s="23"/>
      <c r="AR154" s="3"/>
      <c r="AS154" s="126">
        <v>1911000</v>
      </c>
      <c r="AT154" s="3" t="s">
        <v>552</v>
      </c>
      <c r="AU154" s="114" t="s">
        <v>518</v>
      </c>
      <c r="AV154" s="111" t="s">
        <v>518</v>
      </c>
      <c r="AW154" s="21">
        <v>45009</v>
      </c>
      <c r="AX154" s="21">
        <v>45030</v>
      </c>
      <c r="AY154" s="114">
        <f t="shared" si="15"/>
        <v>21</v>
      </c>
      <c r="AZ154" s="20" t="s">
        <v>1138</v>
      </c>
      <c r="BA154" s="114">
        <v>22789760</v>
      </c>
      <c r="BB154" s="3"/>
      <c r="BC154" s="3"/>
      <c r="BD154" s="3"/>
      <c r="BE154" s="21"/>
      <c r="BF154" s="3"/>
      <c r="BG154" s="21"/>
      <c r="BH154" s="20"/>
      <c r="BI154" s="3"/>
      <c r="BJ154" s="111">
        <f t="shared" si="14"/>
        <v>1911000</v>
      </c>
      <c r="BK154" s="21"/>
      <c r="BL154" s="3"/>
      <c r="BM154" s="3"/>
      <c r="BN154" s="21"/>
      <c r="BO154" s="3"/>
      <c r="BP154" s="20"/>
      <c r="BQ154" s="21"/>
      <c r="BR154" s="3"/>
      <c r="BS154" s="21"/>
      <c r="BT154" s="114">
        <f t="shared" si="16"/>
        <v>21</v>
      </c>
      <c r="BU154" s="3"/>
      <c r="BV154" s="24"/>
    </row>
    <row r="155" spans="1:74" ht="15" customHeight="1" x14ac:dyDescent="0.25">
      <c r="A155" s="112" t="s">
        <v>459</v>
      </c>
      <c r="B155" s="113" t="s">
        <v>460</v>
      </c>
      <c r="C155" s="114" t="s">
        <v>481</v>
      </c>
      <c r="D155" s="3">
        <v>268</v>
      </c>
      <c r="E155" s="105" t="s">
        <v>409</v>
      </c>
      <c r="F155" s="3" t="s">
        <v>1142</v>
      </c>
      <c r="G155" s="120">
        <v>183441</v>
      </c>
      <c r="H155" s="1" t="s">
        <v>772</v>
      </c>
      <c r="I155" s="21">
        <v>45009</v>
      </c>
      <c r="J155" s="114" t="s">
        <v>1131</v>
      </c>
      <c r="K155" s="3" t="s">
        <v>1132</v>
      </c>
      <c r="L155" s="3" t="s">
        <v>653</v>
      </c>
      <c r="M155" s="114" t="s">
        <v>1133</v>
      </c>
      <c r="N155" s="114">
        <v>56101508</v>
      </c>
      <c r="O155" s="1" t="s">
        <v>1134</v>
      </c>
      <c r="P155" s="111">
        <v>52019488</v>
      </c>
      <c r="Q155" s="111">
        <v>52019488</v>
      </c>
      <c r="R155" s="1">
        <v>26523</v>
      </c>
      <c r="S155" s="1" t="s">
        <v>1135</v>
      </c>
      <c r="T155" s="114" t="s">
        <v>64</v>
      </c>
      <c r="U155" s="114" t="s">
        <v>65</v>
      </c>
      <c r="V155" s="3"/>
      <c r="W155" s="116">
        <v>106795</v>
      </c>
      <c r="X155" s="3" t="s">
        <v>633</v>
      </c>
      <c r="Y155" s="21">
        <v>45009</v>
      </c>
      <c r="Z155" s="3" t="s">
        <v>1136</v>
      </c>
      <c r="AA155" s="3"/>
      <c r="AB155" s="119" t="s">
        <v>68</v>
      </c>
      <c r="AC155" s="119" t="s">
        <v>69</v>
      </c>
      <c r="AD155" s="3" t="s">
        <v>1143</v>
      </c>
      <c r="AE155" s="3">
        <v>8002374121</v>
      </c>
      <c r="AF155" s="3">
        <v>1</v>
      </c>
      <c r="AG155" s="3" t="s">
        <v>518</v>
      </c>
      <c r="AH155" s="3" t="s">
        <v>552</v>
      </c>
      <c r="AI155" s="3"/>
      <c r="AJ155" s="3"/>
      <c r="AK155" s="3" t="s">
        <v>518</v>
      </c>
      <c r="AL155" s="21" t="s">
        <v>518</v>
      </c>
      <c r="AM155" s="1">
        <v>62323</v>
      </c>
      <c r="AN155" s="21">
        <v>45013</v>
      </c>
      <c r="AO155" s="126">
        <v>18908200</v>
      </c>
      <c r="AP155" s="3"/>
      <c r="AQ155" s="23"/>
      <c r="AR155" s="3"/>
      <c r="AS155" s="126">
        <v>18908200</v>
      </c>
      <c r="AT155" s="3" t="s">
        <v>552</v>
      </c>
      <c r="AU155" s="114" t="s">
        <v>518</v>
      </c>
      <c r="AV155" s="111" t="s">
        <v>518</v>
      </c>
      <c r="AW155" s="21">
        <v>45009</v>
      </c>
      <c r="AX155" s="21">
        <v>45030</v>
      </c>
      <c r="AY155" s="114">
        <f t="shared" si="15"/>
        <v>21</v>
      </c>
      <c r="AZ155" s="20" t="s">
        <v>1138</v>
      </c>
      <c r="BA155" s="114">
        <v>22789760</v>
      </c>
      <c r="BB155" s="3"/>
      <c r="BC155" s="3"/>
      <c r="BD155" s="3"/>
      <c r="BE155" s="21"/>
      <c r="BF155" s="3"/>
      <c r="BG155" s="21"/>
      <c r="BH155" s="20"/>
      <c r="BI155" s="3"/>
      <c r="BJ155" s="111">
        <f t="shared" si="14"/>
        <v>18908200</v>
      </c>
      <c r="BK155" s="21"/>
      <c r="BL155" s="3"/>
      <c r="BM155" s="3"/>
      <c r="BN155" s="21"/>
      <c r="BO155" s="3"/>
      <c r="BP155" s="20"/>
      <c r="BQ155" s="21"/>
      <c r="BR155" s="3"/>
      <c r="BS155" s="21"/>
      <c r="BT155" s="114">
        <f t="shared" si="16"/>
        <v>21</v>
      </c>
      <c r="BU155" s="3"/>
      <c r="BV155" s="24"/>
    </row>
    <row r="156" spans="1:74" ht="15" customHeight="1" x14ac:dyDescent="0.25">
      <c r="A156" s="112" t="s">
        <v>459</v>
      </c>
      <c r="B156" s="113" t="s">
        <v>460</v>
      </c>
      <c r="C156" s="114" t="s">
        <v>481</v>
      </c>
      <c r="D156" s="3">
        <v>268</v>
      </c>
      <c r="E156" s="105" t="s">
        <v>409</v>
      </c>
      <c r="F156" s="3" t="s">
        <v>1144</v>
      </c>
      <c r="G156" s="120">
        <v>183372</v>
      </c>
      <c r="H156" s="1" t="s">
        <v>772</v>
      </c>
      <c r="I156" s="21">
        <v>45009</v>
      </c>
      <c r="J156" s="114" t="s">
        <v>1131</v>
      </c>
      <c r="K156" s="3" t="s">
        <v>1132</v>
      </c>
      <c r="L156" s="3" t="s">
        <v>653</v>
      </c>
      <c r="M156" s="114" t="s">
        <v>1133</v>
      </c>
      <c r="N156" s="114">
        <v>56101508</v>
      </c>
      <c r="O156" s="1" t="s">
        <v>1134</v>
      </c>
      <c r="P156" s="111">
        <v>52019488</v>
      </c>
      <c r="Q156" s="111">
        <v>52019488</v>
      </c>
      <c r="R156" s="1">
        <v>26523</v>
      </c>
      <c r="S156" s="1" t="s">
        <v>1135</v>
      </c>
      <c r="T156" s="114" t="s">
        <v>64</v>
      </c>
      <c r="U156" s="114" t="s">
        <v>65</v>
      </c>
      <c r="V156" s="3"/>
      <c r="W156" s="116">
        <v>106794</v>
      </c>
      <c r="X156" s="3" t="s">
        <v>633</v>
      </c>
      <c r="Y156" s="21">
        <v>45009</v>
      </c>
      <c r="Z156" s="3" t="s">
        <v>1136</v>
      </c>
      <c r="AA156" s="3"/>
      <c r="AB156" s="119" t="s">
        <v>68</v>
      </c>
      <c r="AC156" s="119" t="s">
        <v>69</v>
      </c>
      <c r="AD156" s="3" t="s">
        <v>1145</v>
      </c>
      <c r="AE156" s="3">
        <v>900365660</v>
      </c>
      <c r="AF156" s="3">
        <v>2</v>
      </c>
      <c r="AG156" s="3" t="s">
        <v>518</v>
      </c>
      <c r="AH156" s="3" t="s">
        <v>552</v>
      </c>
      <c r="AI156" s="3"/>
      <c r="AJ156" s="3"/>
      <c r="AK156" s="3" t="s">
        <v>518</v>
      </c>
      <c r="AL156" s="21" t="s">
        <v>518</v>
      </c>
      <c r="AM156" s="1">
        <v>62723</v>
      </c>
      <c r="AN156" s="21">
        <v>45013</v>
      </c>
      <c r="AO156" s="126">
        <v>1393024</v>
      </c>
      <c r="AP156" s="3"/>
      <c r="AQ156" s="23"/>
      <c r="AR156" s="3"/>
      <c r="AS156" s="126">
        <v>1393024</v>
      </c>
      <c r="AT156" s="3" t="s">
        <v>552</v>
      </c>
      <c r="AU156" s="114" t="s">
        <v>518</v>
      </c>
      <c r="AV156" s="111" t="s">
        <v>518</v>
      </c>
      <c r="AW156" s="21">
        <v>45009</v>
      </c>
      <c r="AX156" s="21">
        <v>45030</v>
      </c>
      <c r="AY156" s="114">
        <f t="shared" si="15"/>
        <v>21</v>
      </c>
      <c r="AZ156" s="20" t="s">
        <v>1138</v>
      </c>
      <c r="BA156" s="114">
        <v>22789760</v>
      </c>
      <c r="BB156" s="3"/>
      <c r="BC156" s="3"/>
      <c r="BD156" s="3"/>
      <c r="BE156" s="21"/>
      <c r="BF156" s="3"/>
      <c r="BG156" s="21"/>
      <c r="BH156" s="20"/>
      <c r="BI156" s="3"/>
      <c r="BJ156" s="111">
        <f t="shared" si="14"/>
        <v>1393024</v>
      </c>
      <c r="BK156" s="21"/>
      <c r="BL156" s="3"/>
      <c r="BM156" s="3"/>
      <c r="BN156" s="21"/>
      <c r="BO156" s="3"/>
      <c r="BP156" s="20"/>
      <c r="BQ156" s="21"/>
      <c r="BR156" s="3"/>
      <c r="BS156" s="21"/>
      <c r="BT156" s="114">
        <f t="shared" si="16"/>
        <v>21</v>
      </c>
      <c r="BU156" s="3"/>
      <c r="BV156" s="24"/>
    </row>
    <row r="157" spans="1:74" ht="15" customHeight="1" x14ac:dyDescent="0.25">
      <c r="A157" s="112" t="s">
        <v>459</v>
      </c>
      <c r="B157" s="113" t="s">
        <v>460</v>
      </c>
      <c r="C157" s="114" t="s">
        <v>481</v>
      </c>
      <c r="D157" s="3">
        <v>266</v>
      </c>
      <c r="E157" s="105" t="s">
        <v>409</v>
      </c>
      <c r="F157" s="3" t="s">
        <v>1146</v>
      </c>
      <c r="G157" s="120">
        <v>146730</v>
      </c>
      <c r="H157" s="1" t="s">
        <v>772</v>
      </c>
      <c r="I157" s="21">
        <v>45007</v>
      </c>
      <c r="J157" s="3" t="s">
        <v>1131</v>
      </c>
      <c r="K157" s="3" t="s">
        <v>1132</v>
      </c>
      <c r="L157" s="3" t="s">
        <v>653</v>
      </c>
      <c r="M157" s="1" t="s">
        <v>1147</v>
      </c>
      <c r="N157" s="114">
        <v>42171917</v>
      </c>
      <c r="O157" s="115" t="s">
        <v>1148</v>
      </c>
      <c r="P157" s="111">
        <v>33500000</v>
      </c>
      <c r="Q157" s="111">
        <v>33500000</v>
      </c>
      <c r="R157" s="1">
        <v>26923</v>
      </c>
      <c r="S157" s="1" t="s">
        <v>1149</v>
      </c>
      <c r="T157" s="1" t="s">
        <v>448</v>
      </c>
      <c r="U157" s="3"/>
      <c r="V157" s="3"/>
      <c r="W157" s="21"/>
      <c r="X157" s="3"/>
      <c r="Y157" s="3"/>
      <c r="Z157" s="3"/>
      <c r="AA157" s="3"/>
      <c r="AB157" s="3"/>
      <c r="AC157" s="3"/>
      <c r="AD157" s="3"/>
      <c r="AE157" s="3"/>
      <c r="AF157" s="3"/>
      <c r="AG157" s="3"/>
      <c r="AH157" s="3"/>
      <c r="AI157" s="3"/>
      <c r="AJ157" s="3"/>
      <c r="AK157" s="3"/>
      <c r="AL157" s="21"/>
      <c r="AM157" s="20"/>
      <c r="AN157" s="3"/>
      <c r="AO157" s="3"/>
      <c r="AP157" s="3"/>
      <c r="AQ157" s="23"/>
      <c r="AR157" s="3"/>
      <c r="AS157" s="21"/>
      <c r="AT157" s="3"/>
      <c r="AU157" s="21"/>
      <c r="AV157" s="21"/>
      <c r="AW157" s="3"/>
      <c r="AX157" s="3"/>
      <c r="AY157" s="3"/>
      <c r="AZ157" s="20"/>
      <c r="BA157" s="21"/>
      <c r="BB157" s="3"/>
      <c r="BC157" s="3"/>
      <c r="BD157" s="3"/>
      <c r="BE157" s="21"/>
      <c r="BF157" s="3"/>
      <c r="BG157" s="21"/>
      <c r="BH157" s="20"/>
      <c r="BI157" s="3"/>
      <c r="BJ157" s="111">
        <f t="shared" si="14"/>
        <v>0</v>
      </c>
      <c r="BK157" s="21"/>
      <c r="BL157" s="3"/>
      <c r="BM157" s="3"/>
      <c r="BN157" s="21"/>
      <c r="BO157" s="3"/>
      <c r="BP157" s="20"/>
      <c r="BQ157" s="21"/>
      <c r="BR157" s="3"/>
      <c r="BS157" s="21"/>
      <c r="BT157" s="3"/>
      <c r="BU157" s="3"/>
      <c r="BV157" s="24"/>
    </row>
    <row r="158" spans="1:74" ht="15" customHeight="1" x14ac:dyDescent="0.25">
      <c r="A158" s="112" t="s">
        <v>459</v>
      </c>
      <c r="B158" s="113" t="s">
        <v>460</v>
      </c>
      <c r="C158" s="114" t="s">
        <v>481</v>
      </c>
      <c r="D158" s="3">
        <v>133</v>
      </c>
      <c r="E158" s="105" t="s">
        <v>409</v>
      </c>
      <c r="F158" s="3" t="s">
        <v>1150</v>
      </c>
      <c r="G158" s="22">
        <v>146124</v>
      </c>
      <c r="H158" s="1" t="s">
        <v>772</v>
      </c>
      <c r="I158" s="21">
        <v>44998</v>
      </c>
      <c r="J158" s="3" t="s">
        <v>1131</v>
      </c>
      <c r="K158" s="3" t="s">
        <v>1132</v>
      </c>
      <c r="L158" s="3" t="s">
        <v>61</v>
      </c>
      <c r="M158" s="1" t="s">
        <v>1151</v>
      </c>
      <c r="N158" s="114">
        <v>76111501</v>
      </c>
      <c r="O158" s="127" t="s">
        <v>1152</v>
      </c>
      <c r="P158" s="111">
        <v>152449229</v>
      </c>
      <c r="Q158" s="111">
        <v>152449229</v>
      </c>
      <c r="R158" s="3">
        <v>28623</v>
      </c>
      <c r="S158" s="1" t="s">
        <v>1042</v>
      </c>
      <c r="T158" s="1" t="s">
        <v>448</v>
      </c>
      <c r="U158" s="3"/>
      <c r="V158" s="3"/>
      <c r="W158" s="121"/>
      <c r="X158" s="3"/>
      <c r="Y158" s="21"/>
      <c r="Z158" s="3"/>
      <c r="AA158" s="3"/>
      <c r="AB158" s="3"/>
      <c r="AC158" s="3"/>
      <c r="AD158" s="115"/>
      <c r="AE158" s="115"/>
      <c r="AF158" s="3"/>
      <c r="AG158" s="3"/>
      <c r="AH158" s="3"/>
      <c r="AI158" s="3"/>
      <c r="AJ158" s="3"/>
      <c r="AK158" s="3"/>
      <c r="AL158" s="21"/>
      <c r="AM158" s="20"/>
      <c r="AN158" s="3"/>
      <c r="AO158" s="3"/>
      <c r="AP158" s="3"/>
      <c r="AQ158" s="23"/>
      <c r="AR158" s="3"/>
      <c r="AS158" s="21"/>
      <c r="AT158" s="3"/>
      <c r="AU158" s="21"/>
      <c r="AV158" s="21"/>
      <c r="AW158" s="3"/>
      <c r="AX158" s="3"/>
      <c r="AY158" s="3"/>
      <c r="AZ158" s="20"/>
      <c r="BA158" s="21"/>
      <c r="BB158" s="3"/>
      <c r="BC158" s="3"/>
      <c r="BD158" s="3"/>
      <c r="BE158" s="21"/>
      <c r="BF158" s="3"/>
      <c r="BG158" s="21"/>
      <c r="BH158" s="20"/>
      <c r="BI158" s="3"/>
      <c r="BJ158" s="111">
        <f t="shared" si="14"/>
        <v>0</v>
      </c>
      <c r="BK158" s="21"/>
      <c r="BL158" s="3"/>
      <c r="BM158" s="3"/>
      <c r="BN158" s="21"/>
      <c r="BO158" s="3"/>
      <c r="BP158" s="20"/>
      <c r="BQ158" s="21"/>
      <c r="BR158" s="3"/>
      <c r="BS158" s="21"/>
      <c r="BT158" s="3"/>
      <c r="BU158" s="3"/>
      <c r="BV158" s="24"/>
    </row>
    <row r="159" spans="1:74" ht="15" customHeight="1" x14ac:dyDescent="0.25">
      <c r="A159" s="112" t="s">
        <v>459</v>
      </c>
      <c r="B159" s="113" t="s">
        <v>460</v>
      </c>
      <c r="C159" s="114" t="s">
        <v>481</v>
      </c>
      <c r="D159" s="3">
        <v>132</v>
      </c>
      <c r="E159" s="105" t="s">
        <v>409</v>
      </c>
      <c r="F159" s="3" t="s">
        <v>1153</v>
      </c>
      <c r="G159" s="22">
        <v>146167</v>
      </c>
      <c r="H159" s="1" t="s">
        <v>772</v>
      </c>
      <c r="I159" s="21">
        <v>44998</v>
      </c>
      <c r="J159" s="3" t="s">
        <v>1131</v>
      </c>
      <c r="K159" s="3" t="s">
        <v>1132</v>
      </c>
      <c r="L159" s="3" t="s">
        <v>61</v>
      </c>
      <c r="M159" s="1" t="s">
        <v>1154</v>
      </c>
      <c r="N159" s="114">
        <v>76111501</v>
      </c>
      <c r="O159" s="127" t="s">
        <v>1152</v>
      </c>
      <c r="P159" s="122">
        <v>90896788</v>
      </c>
      <c r="Q159" s="122">
        <v>90896788</v>
      </c>
      <c r="R159" s="3">
        <v>28623</v>
      </c>
      <c r="S159" s="1" t="s">
        <v>1042</v>
      </c>
      <c r="T159" s="1" t="s">
        <v>448</v>
      </c>
      <c r="U159" s="3"/>
      <c r="V159" s="3"/>
      <c r="W159" s="21"/>
      <c r="X159" s="3"/>
      <c r="Y159" s="3"/>
      <c r="Z159" s="3"/>
      <c r="AA159" s="3"/>
      <c r="AB159" s="3"/>
      <c r="AC159" s="3"/>
      <c r="AD159" s="3"/>
      <c r="AE159" s="3"/>
      <c r="AF159" s="3"/>
      <c r="AG159" s="3"/>
      <c r="AH159" s="3"/>
      <c r="AI159" s="3"/>
      <c r="AJ159" s="3"/>
      <c r="AK159" s="3"/>
      <c r="AL159" s="21"/>
      <c r="AM159" s="20"/>
      <c r="AN159" s="3"/>
      <c r="AO159" s="3"/>
      <c r="AP159" s="3"/>
      <c r="AQ159" s="23"/>
      <c r="AR159" s="3"/>
      <c r="AS159" s="21"/>
      <c r="AT159" s="3"/>
      <c r="AU159" s="21"/>
      <c r="AV159" s="21"/>
      <c r="AW159" s="3"/>
      <c r="AX159" s="3"/>
      <c r="AY159" s="3"/>
      <c r="AZ159" s="20"/>
      <c r="BA159" s="21"/>
      <c r="BB159" s="3"/>
      <c r="BC159" s="3"/>
      <c r="BD159" s="3"/>
      <c r="BE159" s="21"/>
      <c r="BF159" s="3"/>
      <c r="BG159" s="21"/>
      <c r="BH159" s="20"/>
      <c r="BI159" s="3"/>
      <c r="BJ159" s="111">
        <f t="shared" si="14"/>
        <v>0</v>
      </c>
      <c r="BK159" s="21"/>
      <c r="BL159" s="3"/>
      <c r="BM159" s="3"/>
      <c r="BN159" s="21"/>
      <c r="BO159" s="3"/>
      <c r="BP159" s="20"/>
      <c r="BQ159" s="21"/>
      <c r="BR159" s="3"/>
      <c r="BS159" s="21"/>
      <c r="BT159" s="3"/>
      <c r="BU159" s="3"/>
      <c r="BV159" s="24"/>
    </row>
    <row r="160" spans="1:74" ht="15" customHeight="1" x14ac:dyDescent="0.25">
      <c r="A160" s="112" t="s">
        <v>459</v>
      </c>
      <c r="B160" s="113" t="s">
        <v>460</v>
      </c>
      <c r="C160" s="114" t="s">
        <v>481</v>
      </c>
      <c r="D160" s="3">
        <v>131</v>
      </c>
      <c r="E160" s="105" t="s">
        <v>409</v>
      </c>
      <c r="F160" s="3" t="s">
        <v>1155</v>
      </c>
      <c r="G160" s="22">
        <v>146169</v>
      </c>
      <c r="H160" s="1" t="s">
        <v>772</v>
      </c>
      <c r="I160" s="21">
        <v>44998</v>
      </c>
      <c r="J160" s="3" t="s">
        <v>1131</v>
      </c>
      <c r="K160" s="3" t="s">
        <v>1132</v>
      </c>
      <c r="L160" s="3" t="s">
        <v>61</v>
      </c>
      <c r="M160" s="1" t="s">
        <v>1156</v>
      </c>
      <c r="N160" s="114">
        <v>76111501</v>
      </c>
      <c r="O160" s="127" t="s">
        <v>1152</v>
      </c>
      <c r="P160" s="122">
        <v>24527659</v>
      </c>
      <c r="Q160" s="122">
        <v>24527659</v>
      </c>
      <c r="R160" s="3">
        <v>28623</v>
      </c>
      <c r="S160" s="1" t="s">
        <v>1042</v>
      </c>
      <c r="T160" s="1" t="s">
        <v>448</v>
      </c>
      <c r="U160" s="3"/>
      <c r="V160" s="3"/>
      <c r="W160" s="21"/>
      <c r="X160" s="3"/>
      <c r="Y160" s="3"/>
      <c r="Z160" s="3"/>
      <c r="AA160" s="3"/>
      <c r="AB160" s="3"/>
      <c r="AC160" s="3"/>
      <c r="AD160" s="3"/>
      <c r="AE160" s="3"/>
      <c r="AF160" s="3"/>
      <c r="AG160" s="3"/>
      <c r="AH160" s="3"/>
      <c r="AI160" s="3"/>
      <c r="AJ160" s="3"/>
      <c r="AK160" s="3"/>
      <c r="AL160" s="21"/>
      <c r="AM160" s="20"/>
      <c r="AN160" s="3"/>
      <c r="AO160" s="3"/>
      <c r="AP160" s="3"/>
      <c r="AQ160" s="23"/>
      <c r="AR160" s="3"/>
      <c r="AS160" s="21"/>
      <c r="AT160" s="3"/>
      <c r="AU160" s="21"/>
      <c r="AV160" s="21"/>
      <c r="AW160" s="3"/>
      <c r="AX160" s="3"/>
      <c r="AY160" s="3"/>
      <c r="AZ160" s="20"/>
      <c r="BA160" s="21"/>
      <c r="BB160" s="3"/>
      <c r="BC160" s="3"/>
      <c r="BD160" s="3"/>
      <c r="BE160" s="21"/>
      <c r="BF160" s="3"/>
      <c r="BG160" s="21"/>
      <c r="BH160" s="20"/>
      <c r="BI160" s="3"/>
      <c r="BJ160" s="111">
        <f t="shared" si="14"/>
        <v>0</v>
      </c>
      <c r="BK160" s="21"/>
      <c r="BL160" s="3"/>
      <c r="BM160" s="3"/>
      <c r="BN160" s="21"/>
      <c r="BO160" s="3"/>
      <c r="BP160" s="20"/>
      <c r="BQ160" s="21"/>
      <c r="BR160" s="3"/>
      <c r="BS160" s="21"/>
      <c r="BT160" s="3"/>
      <c r="BU160" s="3"/>
      <c r="BV160" s="24"/>
    </row>
    <row r="161" spans="1:74" ht="15" customHeight="1" x14ac:dyDescent="0.25">
      <c r="A161" s="112" t="s">
        <v>459</v>
      </c>
      <c r="B161" s="113" t="s">
        <v>460</v>
      </c>
      <c r="C161" s="114" t="s">
        <v>481</v>
      </c>
      <c r="D161" s="3">
        <v>141</v>
      </c>
      <c r="E161" s="105" t="s">
        <v>409</v>
      </c>
      <c r="F161" s="3" t="s">
        <v>1157</v>
      </c>
      <c r="G161" s="22">
        <v>146165</v>
      </c>
      <c r="H161" s="1" t="s">
        <v>772</v>
      </c>
      <c r="I161" s="21">
        <v>44998</v>
      </c>
      <c r="J161" s="3" t="s">
        <v>1131</v>
      </c>
      <c r="K161" s="3" t="s">
        <v>1132</v>
      </c>
      <c r="L161" s="3" t="s">
        <v>61</v>
      </c>
      <c r="M161" s="1" t="s">
        <v>1158</v>
      </c>
      <c r="N161" s="114">
        <v>76111501</v>
      </c>
      <c r="O161" s="127" t="s">
        <v>1152</v>
      </c>
      <c r="P161" s="122">
        <v>67610538</v>
      </c>
      <c r="Q161" s="122">
        <v>67610538</v>
      </c>
      <c r="R161" s="3">
        <v>28623</v>
      </c>
      <c r="S161" s="1" t="s">
        <v>1042</v>
      </c>
      <c r="T161" s="1" t="s">
        <v>448</v>
      </c>
      <c r="U161" s="3"/>
      <c r="V161" s="3"/>
      <c r="W161" s="21"/>
      <c r="X161" s="3"/>
      <c r="Y161" s="3"/>
      <c r="Z161" s="3"/>
      <c r="AA161" s="3"/>
      <c r="AB161" s="3"/>
      <c r="AC161" s="3"/>
      <c r="AD161" s="3"/>
      <c r="AE161" s="3"/>
      <c r="AF161" s="3"/>
      <c r="AG161" s="3"/>
      <c r="AH161" s="3"/>
      <c r="AI161" s="3"/>
      <c r="AJ161" s="3"/>
      <c r="AK161" s="3"/>
      <c r="AL161" s="21"/>
      <c r="AM161" s="20"/>
      <c r="AN161" s="3"/>
      <c r="AO161" s="3"/>
      <c r="AP161" s="3"/>
      <c r="AQ161" s="23"/>
      <c r="AR161" s="3"/>
      <c r="AS161" s="21"/>
      <c r="AT161" s="3"/>
      <c r="AU161" s="21"/>
      <c r="AV161" s="21"/>
      <c r="AW161" s="3"/>
      <c r="AX161" s="3"/>
      <c r="AY161" s="3"/>
      <c r="AZ161" s="20"/>
      <c r="BA161" s="21"/>
      <c r="BB161" s="3"/>
      <c r="BC161" s="3"/>
      <c r="BD161" s="3"/>
      <c r="BE161" s="21"/>
      <c r="BF161" s="3"/>
      <c r="BG161" s="21"/>
      <c r="BH161" s="20"/>
      <c r="BI161" s="3"/>
      <c r="BJ161" s="111">
        <f t="shared" si="14"/>
        <v>0</v>
      </c>
      <c r="BK161" s="21"/>
      <c r="BL161" s="3"/>
      <c r="BM161" s="3"/>
      <c r="BN161" s="21"/>
      <c r="BO161" s="3"/>
      <c r="BP161" s="20"/>
      <c r="BQ161" s="21"/>
      <c r="BR161" s="3"/>
      <c r="BS161" s="21"/>
      <c r="BT161" s="3"/>
      <c r="BU161" s="3"/>
      <c r="BV161" s="24"/>
    </row>
    <row r="162" spans="1:74" ht="15" customHeight="1" x14ac:dyDescent="0.25">
      <c r="A162" s="112" t="s">
        <v>459</v>
      </c>
      <c r="B162" s="113" t="s">
        <v>460</v>
      </c>
      <c r="C162" s="114" t="s">
        <v>481</v>
      </c>
      <c r="D162" s="3">
        <v>139</v>
      </c>
      <c r="E162" s="105" t="s">
        <v>409</v>
      </c>
      <c r="F162" s="3" t="s">
        <v>1159</v>
      </c>
      <c r="G162" s="22">
        <v>146163</v>
      </c>
      <c r="H162" s="1" t="s">
        <v>772</v>
      </c>
      <c r="I162" s="21">
        <v>44998</v>
      </c>
      <c r="J162" s="3" t="s">
        <v>1131</v>
      </c>
      <c r="K162" s="3" t="s">
        <v>1132</v>
      </c>
      <c r="L162" s="3" t="s">
        <v>61</v>
      </c>
      <c r="M162" s="1" t="s">
        <v>1160</v>
      </c>
      <c r="N162" s="114">
        <v>76111501</v>
      </c>
      <c r="O162" s="127" t="s">
        <v>1152</v>
      </c>
      <c r="P162" s="122">
        <v>78950587</v>
      </c>
      <c r="Q162" s="122">
        <v>78950587</v>
      </c>
      <c r="R162" s="3">
        <v>28623</v>
      </c>
      <c r="S162" s="1" t="s">
        <v>1042</v>
      </c>
      <c r="T162" s="1" t="s">
        <v>448</v>
      </c>
      <c r="U162" s="3"/>
      <c r="V162" s="3"/>
      <c r="W162" s="21"/>
      <c r="X162" s="3"/>
      <c r="Y162" s="3"/>
      <c r="Z162" s="3"/>
      <c r="AA162" s="3"/>
      <c r="AB162" s="3"/>
      <c r="AC162" s="3"/>
      <c r="AD162" s="3"/>
      <c r="AE162" s="3"/>
      <c r="AF162" s="3"/>
      <c r="AG162" s="3"/>
      <c r="AH162" s="3"/>
      <c r="AI162" s="3"/>
      <c r="AJ162" s="3"/>
      <c r="AK162" s="3"/>
      <c r="AL162" s="21"/>
      <c r="AM162" s="20"/>
      <c r="AN162" s="3"/>
      <c r="AO162" s="3"/>
      <c r="AP162" s="3"/>
      <c r="AQ162" s="23"/>
      <c r="AR162" s="3"/>
      <c r="AS162" s="21"/>
      <c r="AT162" s="3"/>
      <c r="AU162" s="21"/>
      <c r="AV162" s="21"/>
      <c r="AW162" s="3"/>
      <c r="AX162" s="3"/>
      <c r="AY162" s="3"/>
      <c r="AZ162" s="20"/>
      <c r="BA162" s="21"/>
      <c r="BB162" s="3"/>
      <c r="BC162" s="3"/>
      <c r="BD162" s="3"/>
      <c r="BE162" s="21"/>
      <c r="BF162" s="3"/>
      <c r="BG162" s="21"/>
      <c r="BH162" s="20"/>
      <c r="BI162" s="3"/>
      <c r="BJ162" s="111">
        <f t="shared" si="14"/>
        <v>0</v>
      </c>
      <c r="BK162" s="21"/>
      <c r="BL162" s="3"/>
      <c r="BM162" s="3"/>
      <c r="BN162" s="21"/>
      <c r="BO162" s="3"/>
      <c r="BP162" s="20"/>
      <c r="BQ162" s="21"/>
      <c r="BR162" s="3"/>
      <c r="BS162" s="21"/>
      <c r="BT162" s="3"/>
      <c r="BU162" s="3"/>
      <c r="BV162" s="24"/>
    </row>
    <row r="163" spans="1:74" ht="15" customHeight="1" x14ac:dyDescent="0.25">
      <c r="A163" s="112" t="s">
        <v>459</v>
      </c>
      <c r="B163" s="113" t="s">
        <v>460</v>
      </c>
      <c r="C163" s="114" t="s">
        <v>481</v>
      </c>
      <c r="D163" s="3">
        <v>136</v>
      </c>
      <c r="E163" s="105" t="s">
        <v>409</v>
      </c>
      <c r="F163" s="3" t="s">
        <v>1161</v>
      </c>
      <c r="G163" s="22">
        <v>146540</v>
      </c>
      <c r="H163" s="1" t="s">
        <v>772</v>
      </c>
      <c r="I163" s="21">
        <v>45000</v>
      </c>
      <c r="J163" s="3" t="s">
        <v>1131</v>
      </c>
      <c r="K163" s="3" t="s">
        <v>1132</v>
      </c>
      <c r="L163" s="3" t="s">
        <v>61</v>
      </c>
      <c r="M163" s="1" t="s">
        <v>1162</v>
      </c>
      <c r="N163" s="114">
        <v>76111501</v>
      </c>
      <c r="O163" s="127" t="s">
        <v>1152</v>
      </c>
      <c r="P163" s="122">
        <v>175550532</v>
      </c>
      <c r="Q163" s="122">
        <v>175550532</v>
      </c>
      <c r="R163" s="3">
        <v>28623</v>
      </c>
      <c r="S163" s="1" t="s">
        <v>1042</v>
      </c>
      <c r="T163" s="1" t="s">
        <v>448</v>
      </c>
      <c r="U163" s="3"/>
      <c r="V163" s="3"/>
      <c r="W163" s="21"/>
      <c r="X163" s="3"/>
      <c r="Y163" s="3"/>
      <c r="Z163" s="3"/>
      <c r="AA163" s="3"/>
      <c r="AB163" s="3"/>
      <c r="AC163" s="3"/>
      <c r="AD163" s="3"/>
      <c r="AE163" s="3"/>
      <c r="AF163" s="3"/>
      <c r="AG163" s="3"/>
      <c r="AH163" s="3"/>
      <c r="AI163" s="3"/>
      <c r="AJ163" s="3"/>
      <c r="AK163" s="3"/>
      <c r="AL163" s="21"/>
      <c r="AM163" s="20"/>
      <c r="AN163" s="3"/>
      <c r="AO163" s="3"/>
      <c r="AP163" s="3"/>
      <c r="AQ163" s="23"/>
      <c r="AR163" s="3"/>
      <c r="AS163" s="21"/>
      <c r="AT163" s="3"/>
      <c r="AU163" s="21"/>
      <c r="AV163" s="21"/>
      <c r="AW163" s="3"/>
      <c r="AX163" s="3"/>
      <c r="AY163" s="3"/>
      <c r="AZ163" s="20"/>
      <c r="BA163" s="21"/>
      <c r="BB163" s="3"/>
      <c r="BC163" s="3"/>
      <c r="BD163" s="3"/>
      <c r="BE163" s="21"/>
      <c r="BF163" s="3"/>
      <c r="BG163" s="21"/>
      <c r="BH163" s="20"/>
      <c r="BI163" s="3"/>
      <c r="BJ163" s="111">
        <f t="shared" si="14"/>
        <v>0</v>
      </c>
      <c r="BK163" s="21"/>
      <c r="BL163" s="3"/>
      <c r="BM163" s="3"/>
      <c r="BN163" s="21"/>
      <c r="BO163" s="3"/>
      <c r="BP163" s="20"/>
      <c r="BQ163" s="21"/>
      <c r="BR163" s="3"/>
      <c r="BS163" s="21"/>
      <c r="BT163" s="3"/>
      <c r="BU163" s="3"/>
      <c r="BV163" s="24"/>
    </row>
    <row r="164" spans="1:74" ht="15" customHeight="1" x14ac:dyDescent="0.25">
      <c r="A164" s="112" t="s">
        <v>459</v>
      </c>
      <c r="B164" s="113" t="s">
        <v>460</v>
      </c>
      <c r="C164" s="114" t="s">
        <v>481</v>
      </c>
      <c r="D164" s="3">
        <v>129</v>
      </c>
      <c r="E164" s="105" t="s">
        <v>409</v>
      </c>
      <c r="F164" s="3" t="s">
        <v>1163</v>
      </c>
      <c r="G164" s="3">
        <v>146546</v>
      </c>
      <c r="H164" s="1" t="s">
        <v>772</v>
      </c>
      <c r="I164" s="21">
        <v>45006</v>
      </c>
      <c r="J164" s="3" t="s">
        <v>1131</v>
      </c>
      <c r="K164" s="3" t="s">
        <v>1132</v>
      </c>
      <c r="L164" s="3" t="s">
        <v>61</v>
      </c>
      <c r="M164" s="1" t="s">
        <v>1164</v>
      </c>
      <c r="N164" s="114">
        <v>76111501</v>
      </c>
      <c r="O164" s="127" t="s">
        <v>1152</v>
      </c>
      <c r="P164" s="122">
        <v>119925811</v>
      </c>
      <c r="Q164" s="122">
        <v>119925811</v>
      </c>
      <c r="R164" s="3">
        <v>28623</v>
      </c>
      <c r="S164" s="1" t="s">
        <v>1042</v>
      </c>
      <c r="T164" s="1" t="s">
        <v>448</v>
      </c>
      <c r="U164" s="3"/>
      <c r="V164" s="3"/>
      <c r="W164" s="21"/>
      <c r="X164" s="3"/>
      <c r="Y164" s="3"/>
      <c r="Z164" s="3"/>
      <c r="AA164" s="3"/>
      <c r="AB164" s="3"/>
      <c r="AC164" s="3"/>
      <c r="AD164" s="3"/>
      <c r="AE164" s="3"/>
      <c r="AF164" s="3"/>
      <c r="AG164" s="3"/>
      <c r="AH164" s="3"/>
      <c r="AI164" s="3"/>
      <c r="AJ164" s="3"/>
      <c r="AK164" s="3"/>
      <c r="AL164" s="21"/>
      <c r="AM164" s="20"/>
      <c r="AN164" s="3"/>
      <c r="AO164" s="3"/>
      <c r="AP164" s="3"/>
      <c r="AQ164" s="23"/>
      <c r="AR164" s="3"/>
      <c r="AS164" s="21"/>
      <c r="AT164" s="3"/>
      <c r="AU164" s="21"/>
      <c r="AV164" s="21"/>
      <c r="AW164" s="3"/>
      <c r="AX164" s="3"/>
      <c r="AY164" s="3"/>
      <c r="AZ164" s="20"/>
      <c r="BA164" s="21"/>
      <c r="BB164" s="3"/>
      <c r="BC164" s="3"/>
      <c r="BD164" s="3"/>
      <c r="BE164" s="21"/>
      <c r="BF164" s="3"/>
      <c r="BG164" s="21"/>
      <c r="BH164" s="20"/>
      <c r="BI164" s="3"/>
      <c r="BJ164" s="111">
        <f t="shared" si="14"/>
        <v>0</v>
      </c>
      <c r="BK164" s="21"/>
      <c r="BL164" s="3"/>
      <c r="BM164" s="3"/>
      <c r="BN164" s="21"/>
      <c r="BO164" s="3"/>
      <c r="BP164" s="20"/>
      <c r="BQ164" s="21"/>
      <c r="BR164" s="3"/>
      <c r="BS164" s="21"/>
      <c r="BT164" s="3"/>
      <c r="BU164" s="3"/>
      <c r="BV164" s="24"/>
    </row>
    <row r="165" spans="1:74" ht="15" customHeight="1" x14ac:dyDescent="0.25">
      <c r="A165" s="112" t="s">
        <v>459</v>
      </c>
      <c r="B165" s="113" t="s">
        <v>460</v>
      </c>
      <c r="C165" s="114" t="s">
        <v>481</v>
      </c>
      <c r="D165" s="3">
        <v>137</v>
      </c>
      <c r="E165" s="105" t="s">
        <v>409</v>
      </c>
      <c r="F165" s="3" t="s">
        <v>1165</v>
      </c>
      <c r="G165" s="22">
        <v>147290</v>
      </c>
      <c r="H165" s="1" t="s">
        <v>772</v>
      </c>
      <c r="I165" s="21">
        <v>45016</v>
      </c>
      <c r="J165" s="3" t="s">
        <v>1131</v>
      </c>
      <c r="K165" s="3" t="s">
        <v>1132</v>
      </c>
      <c r="L165" s="3" t="s">
        <v>61</v>
      </c>
      <c r="M165" s="1" t="s">
        <v>1166</v>
      </c>
      <c r="N165" s="114">
        <v>76111501</v>
      </c>
      <c r="O165" s="127" t="s">
        <v>1152</v>
      </c>
      <c r="P165" s="122">
        <v>72412041</v>
      </c>
      <c r="Q165" s="122">
        <v>72412041</v>
      </c>
      <c r="R165" s="3">
        <v>28623</v>
      </c>
      <c r="S165" s="1" t="s">
        <v>1042</v>
      </c>
      <c r="T165" s="1" t="s">
        <v>448</v>
      </c>
      <c r="U165" s="3"/>
      <c r="V165" s="3"/>
      <c r="W165" s="21"/>
      <c r="X165" s="3"/>
      <c r="Y165" s="3"/>
      <c r="Z165" s="3"/>
      <c r="AA165" s="3"/>
      <c r="AB165" s="3"/>
      <c r="AC165" s="3"/>
      <c r="AD165" s="3"/>
      <c r="AE165" s="3"/>
      <c r="AF165" s="3"/>
      <c r="AG165" s="3"/>
      <c r="AH165" s="3" t="s">
        <v>297</v>
      </c>
      <c r="AI165" s="3"/>
      <c r="AJ165" s="3"/>
      <c r="AK165" s="3"/>
      <c r="AL165" s="21"/>
      <c r="AM165" s="20"/>
      <c r="AN165" s="3"/>
      <c r="AO165" s="3"/>
      <c r="AP165" s="3"/>
      <c r="AQ165" s="23"/>
      <c r="AR165" s="3"/>
      <c r="AS165" s="21"/>
      <c r="AT165" s="3"/>
      <c r="AU165" s="21"/>
      <c r="AV165" s="21"/>
      <c r="AW165" s="3"/>
      <c r="AX165" s="3"/>
      <c r="AY165" s="3"/>
      <c r="AZ165" s="20"/>
      <c r="BA165" s="21"/>
      <c r="BB165" s="3"/>
      <c r="BC165" s="3"/>
      <c r="BD165" s="3"/>
      <c r="BE165" s="21"/>
      <c r="BF165" s="3"/>
      <c r="BG165" s="21"/>
      <c r="BH165" s="20"/>
      <c r="BI165" s="3"/>
      <c r="BJ165" s="111">
        <f t="shared" si="14"/>
        <v>0</v>
      </c>
      <c r="BK165" s="21"/>
      <c r="BL165" s="3"/>
      <c r="BM165" s="3"/>
      <c r="BN165" s="21"/>
      <c r="BO165" s="3"/>
      <c r="BP165" s="20"/>
      <c r="BQ165" s="21"/>
      <c r="BR165" s="3"/>
      <c r="BS165" s="21"/>
      <c r="BT165" s="3"/>
      <c r="BU165" s="3"/>
      <c r="BV165" s="24"/>
    </row>
    <row r="166" spans="1:74" ht="15" customHeight="1" x14ac:dyDescent="0.25">
      <c r="A166" s="112" t="s">
        <v>459</v>
      </c>
      <c r="B166" s="113" t="s">
        <v>460</v>
      </c>
      <c r="C166" s="114" t="s">
        <v>481</v>
      </c>
      <c r="D166" s="3">
        <v>138</v>
      </c>
      <c r="E166" s="105" t="s">
        <v>409</v>
      </c>
      <c r="F166" s="3" t="s">
        <v>1167</v>
      </c>
      <c r="G166" s="22">
        <v>146268</v>
      </c>
      <c r="H166" s="1" t="s">
        <v>772</v>
      </c>
      <c r="I166" s="21">
        <v>44999</v>
      </c>
      <c r="J166" s="3" t="s">
        <v>1131</v>
      </c>
      <c r="K166" s="3" t="s">
        <v>1132</v>
      </c>
      <c r="L166" s="3" t="s">
        <v>61</v>
      </c>
      <c r="M166" s="1" t="s">
        <v>1168</v>
      </c>
      <c r="N166" s="114">
        <v>76111501</v>
      </c>
      <c r="O166" s="127" t="s">
        <v>1152</v>
      </c>
      <c r="P166" s="122">
        <v>95973449</v>
      </c>
      <c r="Q166" s="122">
        <v>95973449</v>
      </c>
      <c r="R166" s="3">
        <v>28623</v>
      </c>
      <c r="S166" s="1" t="s">
        <v>1042</v>
      </c>
      <c r="T166" s="1" t="s">
        <v>448</v>
      </c>
      <c r="U166" s="3"/>
      <c r="V166" s="3"/>
      <c r="W166" s="21"/>
      <c r="X166" s="3"/>
      <c r="Y166" s="3"/>
      <c r="Z166" s="3"/>
      <c r="AA166" s="3"/>
      <c r="AB166" s="3"/>
      <c r="AC166" s="3"/>
      <c r="AD166" s="3"/>
      <c r="AE166" s="3"/>
      <c r="AF166" s="3"/>
      <c r="AG166" s="3"/>
      <c r="AH166" s="3"/>
      <c r="AI166" s="3"/>
      <c r="AJ166" s="3"/>
      <c r="AK166" s="3"/>
      <c r="AL166" s="21"/>
      <c r="AM166" s="20"/>
      <c r="AN166" s="3"/>
      <c r="AO166" s="3"/>
      <c r="AP166" s="3"/>
      <c r="AQ166" s="23"/>
      <c r="AR166" s="3"/>
      <c r="AS166" s="21"/>
      <c r="AT166" s="3"/>
      <c r="AU166" s="21"/>
      <c r="AV166" s="21"/>
      <c r="AW166" s="3"/>
      <c r="AX166" s="3"/>
      <c r="AY166" s="3"/>
      <c r="AZ166" s="20"/>
      <c r="BA166" s="21"/>
      <c r="BB166" s="3"/>
      <c r="BC166" s="3"/>
      <c r="BD166" s="3"/>
      <c r="BE166" s="21"/>
      <c r="BF166" s="3"/>
      <c r="BG166" s="21"/>
      <c r="BH166" s="20"/>
      <c r="BI166" s="3"/>
      <c r="BJ166" s="111">
        <f t="shared" si="14"/>
        <v>0</v>
      </c>
      <c r="BK166" s="21"/>
      <c r="BL166" s="3"/>
      <c r="BM166" s="3"/>
      <c r="BN166" s="21"/>
      <c r="BO166" s="3"/>
      <c r="BP166" s="20"/>
      <c r="BQ166" s="21"/>
      <c r="BR166" s="3"/>
      <c r="BS166" s="21"/>
      <c r="BT166" s="3"/>
      <c r="BU166" s="3"/>
      <c r="BV166" s="24"/>
    </row>
    <row r="167" spans="1:74" ht="15" customHeight="1" x14ac:dyDescent="0.25">
      <c r="A167" s="112" t="s">
        <v>459</v>
      </c>
      <c r="B167" s="113" t="s">
        <v>460</v>
      </c>
      <c r="C167" s="114" t="s">
        <v>481</v>
      </c>
      <c r="D167" s="3">
        <v>140</v>
      </c>
      <c r="E167" s="105" t="s">
        <v>409</v>
      </c>
      <c r="F167" s="3" t="s">
        <v>1169</v>
      </c>
      <c r="G167" s="22">
        <v>146696</v>
      </c>
      <c r="H167" s="1" t="s">
        <v>772</v>
      </c>
      <c r="I167" s="21">
        <v>45002</v>
      </c>
      <c r="J167" s="3" t="s">
        <v>1131</v>
      </c>
      <c r="K167" s="3" t="s">
        <v>1132</v>
      </c>
      <c r="L167" s="3" t="s">
        <v>61</v>
      </c>
      <c r="M167" s="1" t="s">
        <v>1170</v>
      </c>
      <c r="N167" s="114">
        <v>76111501</v>
      </c>
      <c r="O167" s="127" t="s">
        <v>1152</v>
      </c>
      <c r="P167" s="122">
        <v>31710054</v>
      </c>
      <c r="Q167" s="122">
        <v>31710054</v>
      </c>
      <c r="R167" s="3">
        <v>28623</v>
      </c>
      <c r="S167" s="1" t="s">
        <v>1042</v>
      </c>
      <c r="T167" s="1" t="s">
        <v>448</v>
      </c>
      <c r="U167" s="3"/>
      <c r="V167" s="3"/>
      <c r="W167" s="21"/>
      <c r="X167" s="3"/>
      <c r="Y167" s="3"/>
      <c r="Z167" s="3"/>
      <c r="AA167" s="3"/>
      <c r="AB167" s="3"/>
      <c r="AC167" s="3"/>
      <c r="AD167" s="3"/>
      <c r="AE167" s="3"/>
      <c r="AF167" s="3"/>
      <c r="AG167" s="3"/>
      <c r="AH167" s="3"/>
      <c r="AI167" s="3"/>
      <c r="AJ167" s="3"/>
      <c r="AK167" s="3"/>
      <c r="AL167" s="21"/>
      <c r="AM167" s="20"/>
      <c r="AN167" s="3"/>
      <c r="AO167" s="3"/>
      <c r="AP167" s="3"/>
      <c r="AQ167" s="23"/>
      <c r="AR167" s="3"/>
      <c r="AS167" s="21"/>
      <c r="AT167" s="3"/>
      <c r="AU167" s="21"/>
      <c r="AV167" s="21"/>
      <c r="AW167" s="3"/>
      <c r="AX167" s="3"/>
      <c r="AY167" s="3"/>
      <c r="AZ167" s="20"/>
      <c r="BA167" s="21"/>
      <c r="BB167" s="3"/>
      <c r="BC167" s="3"/>
      <c r="BD167" s="3"/>
      <c r="BE167" s="21"/>
      <c r="BF167" s="3"/>
      <c r="BG167" s="21"/>
      <c r="BH167" s="20"/>
      <c r="BI167" s="3"/>
      <c r="BJ167" s="111">
        <f t="shared" si="14"/>
        <v>0</v>
      </c>
      <c r="BK167" s="21"/>
      <c r="BL167" s="3"/>
      <c r="BM167" s="3"/>
      <c r="BN167" s="21"/>
      <c r="BO167" s="3"/>
      <c r="BP167" s="20"/>
      <c r="BQ167" s="21"/>
      <c r="BR167" s="3"/>
      <c r="BS167" s="21"/>
      <c r="BT167" s="3"/>
      <c r="BU167" s="3"/>
      <c r="BV167" s="24"/>
    </row>
    <row r="168" spans="1:74" ht="15" customHeight="1" x14ac:dyDescent="0.25">
      <c r="A168" s="112" t="s">
        <v>459</v>
      </c>
      <c r="B168" s="113" t="s">
        <v>460</v>
      </c>
      <c r="C168" s="114" t="s">
        <v>481</v>
      </c>
      <c r="D168" s="3">
        <v>143</v>
      </c>
      <c r="E168" s="105" t="s">
        <v>409</v>
      </c>
      <c r="F168" s="3" t="s">
        <v>1171</v>
      </c>
      <c r="G168" s="22">
        <v>146573</v>
      </c>
      <c r="H168" s="1" t="s">
        <v>772</v>
      </c>
      <c r="I168" s="21">
        <v>45000</v>
      </c>
      <c r="J168" s="3" t="s">
        <v>1131</v>
      </c>
      <c r="K168" s="3" t="s">
        <v>1132</v>
      </c>
      <c r="L168" s="3" t="s">
        <v>61</v>
      </c>
      <c r="M168" s="1" t="s">
        <v>1172</v>
      </c>
      <c r="N168" s="114">
        <v>76111501</v>
      </c>
      <c r="O168" s="127" t="s">
        <v>1152</v>
      </c>
      <c r="P168" s="122">
        <v>15332899</v>
      </c>
      <c r="Q168" s="122">
        <v>15332899</v>
      </c>
      <c r="R168" s="3">
        <v>28623</v>
      </c>
      <c r="S168" s="1" t="s">
        <v>1042</v>
      </c>
      <c r="T168" s="1" t="s">
        <v>448</v>
      </c>
      <c r="U168" s="114"/>
      <c r="V168" s="114"/>
      <c r="W168" s="121"/>
      <c r="X168" s="3"/>
      <c r="Y168" s="3"/>
      <c r="Z168" s="3"/>
      <c r="AA168" s="3"/>
      <c r="AB168" s="3"/>
      <c r="AC168" s="3"/>
      <c r="AD168" s="3"/>
      <c r="AE168" s="3"/>
      <c r="AF168" s="3"/>
      <c r="AG168" s="3"/>
      <c r="AH168" s="3"/>
      <c r="AI168" s="3"/>
      <c r="AJ168" s="3"/>
      <c r="AK168" s="3"/>
      <c r="AL168" s="21"/>
      <c r="AM168" s="20"/>
      <c r="AN168" s="3"/>
      <c r="AO168" s="3"/>
      <c r="AP168" s="3"/>
      <c r="AQ168" s="23"/>
      <c r="AR168" s="3"/>
      <c r="AS168" s="21"/>
      <c r="AT168" s="3"/>
      <c r="AU168" s="21"/>
      <c r="AV168" s="21"/>
      <c r="AW168" s="3"/>
      <c r="AX168" s="3"/>
      <c r="AY168" s="3"/>
      <c r="AZ168" s="20"/>
      <c r="BA168" s="21"/>
      <c r="BB168" s="3"/>
      <c r="BC168" s="3"/>
      <c r="BD168" s="3"/>
      <c r="BE168" s="21"/>
      <c r="BF168" s="3"/>
      <c r="BG168" s="21"/>
      <c r="BH168" s="20"/>
      <c r="BI168" s="3"/>
      <c r="BJ168" s="111">
        <f t="shared" si="14"/>
        <v>0</v>
      </c>
      <c r="BK168" s="21"/>
      <c r="BL168" s="3"/>
      <c r="BM168" s="3"/>
      <c r="BN168" s="21"/>
      <c r="BO168" s="3"/>
      <c r="BP168" s="20"/>
      <c r="BQ168" s="21"/>
      <c r="BR168" s="3"/>
      <c r="BS168" s="21"/>
      <c r="BT168" s="3"/>
      <c r="BU168" s="3"/>
      <c r="BV168" s="24"/>
    </row>
    <row r="169" spans="1:74" ht="15" customHeight="1" x14ac:dyDescent="0.25">
      <c r="A169" s="114" t="s">
        <v>459</v>
      </c>
      <c r="B169" s="133" t="s">
        <v>460</v>
      </c>
      <c r="C169" s="114" t="s">
        <v>481</v>
      </c>
      <c r="D169" s="3">
        <v>142</v>
      </c>
      <c r="E169" s="105" t="s">
        <v>409</v>
      </c>
      <c r="F169" s="3" t="s">
        <v>1173</v>
      </c>
      <c r="G169" s="22">
        <v>147536</v>
      </c>
      <c r="H169" s="1" t="s">
        <v>772</v>
      </c>
      <c r="I169" s="21">
        <v>45014</v>
      </c>
      <c r="J169" s="3" t="s">
        <v>1131</v>
      </c>
      <c r="K169" s="3" t="s">
        <v>1132</v>
      </c>
      <c r="L169" s="3" t="s">
        <v>61</v>
      </c>
      <c r="M169" s="1" t="s">
        <v>1174</v>
      </c>
      <c r="N169" s="114">
        <v>76111501</v>
      </c>
      <c r="O169" s="127" t="s">
        <v>1152</v>
      </c>
      <c r="P169" s="122">
        <v>24865357</v>
      </c>
      <c r="Q169" s="122">
        <v>24865357</v>
      </c>
      <c r="R169" s="3">
        <v>28623</v>
      </c>
      <c r="S169" s="1" t="s">
        <v>1042</v>
      </c>
      <c r="T169" s="1" t="s">
        <v>448</v>
      </c>
      <c r="U169" s="3"/>
      <c r="V169" s="3"/>
      <c r="W169" s="21"/>
      <c r="X169" s="3"/>
      <c r="Y169" s="3"/>
      <c r="Z169" s="3"/>
      <c r="AA169" s="3"/>
      <c r="AB169" s="3"/>
      <c r="AC169" s="3"/>
      <c r="AD169" s="3"/>
      <c r="AE169" s="3"/>
      <c r="AF169" s="3"/>
      <c r="AG169" s="3"/>
      <c r="AH169" s="3"/>
      <c r="AI169" s="3"/>
      <c r="AJ169" s="3"/>
      <c r="AK169" s="3"/>
      <c r="AL169" s="21"/>
      <c r="AM169" s="20"/>
      <c r="AN169" s="3"/>
      <c r="AO169" s="3"/>
      <c r="AP169" s="3"/>
      <c r="AQ169" s="23"/>
      <c r="AR169" s="3"/>
      <c r="AS169" s="21"/>
      <c r="AT169" s="3"/>
      <c r="AU169" s="21"/>
      <c r="AV169" s="21"/>
      <c r="AW169" s="3"/>
      <c r="AX169" s="3"/>
      <c r="AY169" s="3"/>
      <c r="AZ169" s="20"/>
      <c r="BA169" s="21"/>
      <c r="BB169" s="3"/>
      <c r="BC169" s="3"/>
      <c r="BD169" s="3"/>
      <c r="BE169" s="21"/>
      <c r="BF169" s="3"/>
      <c r="BG169" s="21"/>
      <c r="BH169" s="20"/>
      <c r="BI169" s="3"/>
      <c r="BJ169" s="111">
        <f t="shared" si="14"/>
        <v>0</v>
      </c>
      <c r="BK169" s="21"/>
      <c r="BL169" s="3"/>
      <c r="BM169" s="3"/>
      <c r="BN169" s="21"/>
      <c r="BO169" s="3"/>
      <c r="BP169" s="20"/>
      <c r="BQ169" s="21"/>
      <c r="BR169" s="3"/>
      <c r="BS169" s="21"/>
      <c r="BT169" s="3"/>
      <c r="BU169" s="3"/>
      <c r="BV169" s="24"/>
    </row>
  </sheetData>
  <dataValidations count="1">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BC57">
      <formula1>1900/1/1</formula1>
      <formula2>3000/1/1</formula2>
    </dataValidation>
  </dataValidations>
  <hyperlinks>
    <hyperlink ref="M61" r:id="rId1" display="javascript:void(0);"/>
    <hyperlink ref="M88" r:id="rId2" display="javascript:void(0);"/>
    <hyperlink ref="W57" r:id="rId3" display="javascript:void(0);"/>
    <hyperlink ref="M86" r:id="rId4" display="javascript:void(0);"/>
    <hyperlink ref="M87" r:id="rId5" display="javascript:void(0);"/>
    <hyperlink ref="W87" r:id="rId6" display="javascript:void(0);"/>
    <hyperlink ref="G151" r:id="rId7" tooltip="PCD-103-2023-35SYF" display="javascript:void(0);"/>
    <hyperlink ref="W152" r:id="rId8" tooltip="Orden de compra 106792" display="https://colombiacompra.coupahost.com/order_headers/106792"/>
    <hyperlink ref="G152" r:id="rId9" display="https://colombiacompra.coupahost.com/requisition_headers/183369"/>
  </hyperlinks>
  <pageMargins left="0.25" right="0.25" top="0.75" bottom="0.75" header="0.3" footer="0.3"/>
  <pageSetup scale="11" fitToWidth="0" orientation="landscape" r:id="rId10"/>
  <drawing r:id="rId11"/>
  <tableParts count="1">
    <tablePart r:id="rId12"/>
  </tableParts>
  <extLst>
    <ext xmlns:x14="http://schemas.microsoft.com/office/spreadsheetml/2009/9/main" uri="{CCE6A557-97BC-4b89-ADB6-D9C93CAAB3DF}">
      <x14:dataValidations xmlns:xm="http://schemas.microsoft.com/office/excel/2006/main" count="16">
        <x14:dataValidation type="list" allowBlank="1" showInputMessage="1" showErrorMessage="1" error="Prueba">
          <x14:formula1>
            <xm:f>Lista!$A$2:$A$5</xm:f>
          </x14:formula1>
          <xm:sqref>AI3:AI12</xm:sqref>
        </x14:dataValidation>
        <x14:dataValidation type="list" allowBlank="1" showInputMessage="1" showErrorMessage="1">
          <x14:formula1>
            <xm:f>Lista!$A$2:$A$5</xm:f>
          </x14:formula1>
          <xm:sqref>AI2</xm:sqref>
        </x14:dataValidation>
        <x14:dataValidation type="list" allowBlank="1" showInputMessage="1" showErrorMessage="1">
          <x14:formula1>
            <xm:f>Lista!$B$2:$B$7</xm:f>
          </x14:formula1>
          <xm:sqref>AJ2:AJ12 AJ25:AJ44</xm:sqref>
        </x14:dataValidation>
        <x14:dataValidation type="list" allowBlank="1" showInputMessage="1" showErrorMessage="1">
          <x14:formula1>
            <xm:f>Lista!$C$2:$C$3</xm:f>
          </x14:formula1>
          <xm:sqref>AH2</xm:sqref>
        </x14:dataValidation>
        <x14:dataValidation type="list" allowBlank="1" showInputMessage="1" showErrorMessage="1">
          <x14:formula1>
            <xm:f>Lista!$D$2:$D$4</xm:f>
          </x14:formula1>
          <xm:sqref>C2:C46 C61:C66 C98:C107</xm:sqref>
        </x14:dataValidation>
        <x14:dataValidation type="list" allowBlank="1" showInputMessage="1" showErrorMessage="1">
          <x14:formula1>
            <xm:f>Lista!$E$2:$E$6</xm:f>
          </x14:formula1>
          <xm:sqref>E2 E61:E66 E151:E169 E98:E107</xm:sqref>
        </x14:dataValidation>
        <x14:dataValidation type="list" allowBlank="1" showInputMessage="1" showErrorMessage="1">
          <x14:formula1>
            <xm:f>'\Users\alejandraarcos\Library\Containers\com.microsoft.Excel\Data\Documents\C:\Users\1049617134c\Downloads\[Informe gestion contractual - Febrero - 2023 - DAYANNA PRIETO.xlsx]Lista'!#REF!</xm:f>
          </x14:formula1>
          <xm:sqref>C80:C82 C74:C76 C71:C72</xm:sqref>
        </x14:dataValidation>
        <x14:dataValidation type="list" allowBlank="1" showInputMessage="1" showErrorMessage="1" error="Prueba">
          <x14:formula1>
            <xm:f>'\Users\alejandraarcos\Library\Containers\com.microsoft.Excel\Data\Documents\C:\Users\1049617134c\Downloads\[Informe gestion contractual - Febrero - 2023 - DAYANNA PRIETO.xlsx]Lista'!#REF!</xm:f>
          </x14:formula1>
          <xm:sqref>AI13:AI24 AI74:AI76 AI80:AI81</xm:sqref>
        </x14:dataValidation>
        <x14:dataValidation type="list" allowBlank="1" showInputMessage="1" showErrorMessage="1">
          <x14:formula1>
            <xm:f>'\Users\alejandraarcos\Library\Containers\com.microsoft.Excel\Data\Documents\C:\Users\1049617134c\Downloads\[Consolidado informe gestion contractual 2023 FEBRERO 2023 (1).xlsx]Lista'!#REF!</xm:f>
          </x14:formula1>
          <xm:sqref>C88</xm:sqref>
        </x14:dataValidation>
        <x14:dataValidation type="list" allowBlank="1" showInputMessage="1" showErrorMessage="1">
          <x14:formula1>
            <xm:f>'[REPORTE PROCESOS  FEBRERO DE  2023.xlsx]Lista'!#REF!</xm:f>
          </x14:formula1>
          <xm:sqref>E89:E97 C89:C97 E127:E150 C127:C150</xm:sqref>
        </x14:dataValidation>
        <x14:dataValidation type="list" allowBlank="1" showInputMessage="1" showErrorMessage="1">
          <x14:formula1>
            <xm:f>'\Users\alejandraarcos\Library\Containers\com.microsoft.Excel\Data\Documents\C:\Users\1049617134c\Downloads\[Consolidado informe gestion contractual 2023 FEBRERO 2023 (2).xlsx]Lista'!#REF!</xm:f>
          </x14:formula1>
          <xm:sqref>C47:C60 C84:C87</xm:sqref>
        </x14:dataValidation>
        <x14:dataValidation type="list" allowBlank="1" showInputMessage="1" showErrorMessage="1">
          <x14:formula1>
            <xm:f>'C:\Users\1049617134c\Downloads\[Informe gestion contractual - Marzo - 2023 - DAYANNA PRIETO -.xlsx]Lista'!#REF!</xm:f>
          </x14:formula1>
          <xm:sqref>C108:C115 C83 C77:C79 C73 C67:C70</xm:sqref>
        </x14:dataValidation>
        <x14:dataValidation type="list" allowBlank="1" showInputMessage="1" showErrorMessage="1" error="Prueba">
          <x14:formula1>
            <xm:f>'C:\Users\1049617134c\Downloads\[Informe gestion contractual - Marzo - 2023 - DAYANNA PRIETO -.xlsx]Lista'!#REF!</xm:f>
          </x14:formula1>
          <xm:sqref>AI108:AI111 AI83 AI77 AI79 AI73 AI67:AI70</xm:sqref>
        </x14:dataValidation>
        <x14:dataValidation type="list" allowBlank="1" showInputMessage="1" showErrorMessage="1">
          <x14:formula1>
            <xm:f>'C:\Users\1049617134c\Downloads\[Diana Durán - informe gestion contractual marzo-2023.xlsx]Lista'!#REF!</xm:f>
          </x14:formula1>
          <xm:sqref>C116:C126 AJ116:AJ126</xm:sqref>
        </x14:dataValidation>
        <x14:dataValidation type="list" allowBlank="1" showInputMessage="1" showErrorMessage="1">
          <x14:formula1>
            <xm:f>'C:\Users\1049617134c\Downloads\[informe gestion contractual marzo 2023 (1).xlsx]Lista'!#REF!</xm:f>
          </x14:formula1>
          <xm:sqref>C127:C138 C150</xm:sqref>
        </x14:dataValidation>
        <x14:dataValidation type="list" allowBlank="1" showInputMessage="1" showErrorMessage="1">
          <x14:formula1>
            <xm:f>'C:\Users\1049617134c\Downloads\[Copia de Consolidado informe gestion contractual 2023 MARZO  2023 (003).xlsx]Lista'!#REF!</xm:f>
          </x14:formula1>
          <xm:sqref>C151:C169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F10" sqref="F10"/>
    </sheetView>
  </sheetViews>
  <sheetFormatPr baseColWidth="10" defaultRowHeight="15" x14ac:dyDescent="0.25"/>
  <cols>
    <col min="1" max="1" width="13.7109375" bestFit="1" customWidth="1"/>
    <col min="2" max="2" width="37.42578125" bestFit="1" customWidth="1"/>
    <col min="5" max="5" width="27.42578125" customWidth="1"/>
    <col min="6" max="6" width="53.140625" customWidth="1"/>
  </cols>
  <sheetData>
    <row r="1" spans="1:6" s="41" customFormat="1" x14ac:dyDescent="0.25">
      <c r="A1" s="40" t="s">
        <v>470</v>
      </c>
      <c r="B1" s="40" t="s">
        <v>468</v>
      </c>
      <c r="C1" s="40" t="s">
        <v>476</v>
      </c>
      <c r="D1" s="40" t="s">
        <v>479</v>
      </c>
      <c r="E1" s="40" t="s">
        <v>482</v>
      </c>
      <c r="F1" s="42" t="s">
        <v>484</v>
      </c>
    </row>
    <row r="2" spans="1:6" ht="12.75" customHeight="1" x14ac:dyDescent="0.25">
      <c r="A2" s="36" t="s">
        <v>464</v>
      </c>
      <c r="B2" s="39" t="s">
        <v>469</v>
      </c>
      <c r="C2" s="36" t="s">
        <v>477</v>
      </c>
      <c r="D2" s="39" t="s">
        <v>480</v>
      </c>
      <c r="E2" s="3" t="s">
        <v>55</v>
      </c>
      <c r="F2" s="3" t="s">
        <v>61</v>
      </c>
    </row>
    <row r="3" spans="1:6" x14ac:dyDescent="0.25">
      <c r="A3" s="35" t="s">
        <v>465</v>
      </c>
      <c r="B3" s="34" t="s">
        <v>471</v>
      </c>
      <c r="C3" s="35" t="s">
        <v>478</v>
      </c>
      <c r="D3" s="34" t="s">
        <v>54</v>
      </c>
      <c r="E3" s="3" t="s">
        <v>221</v>
      </c>
      <c r="F3" s="3" t="s">
        <v>78</v>
      </c>
    </row>
    <row r="4" spans="1:6" x14ac:dyDescent="0.25">
      <c r="A4" s="35" t="s">
        <v>466</v>
      </c>
      <c r="B4" s="34" t="s">
        <v>472</v>
      </c>
      <c r="D4" s="34" t="s">
        <v>481</v>
      </c>
      <c r="E4" s="3" t="s">
        <v>344</v>
      </c>
      <c r="F4" s="3" t="s">
        <v>86</v>
      </c>
    </row>
    <row r="5" spans="1:6" x14ac:dyDescent="0.25">
      <c r="A5" s="35" t="s">
        <v>467</v>
      </c>
      <c r="B5" s="34" t="s">
        <v>473</v>
      </c>
      <c r="E5" s="3" t="s">
        <v>345</v>
      </c>
      <c r="F5" s="3" t="s">
        <v>99</v>
      </c>
    </row>
    <row r="6" spans="1:6" x14ac:dyDescent="0.25">
      <c r="B6" s="34" t="s">
        <v>474</v>
      </c>
      <c r="E6" s="3" t="s">
        <v>409</v>
      </c>
      <c r="F6" s="3" t="s">
        <v>136</v>
      </c>
    </row>
    <row r="7" spans="1:6" x14ac:dyDescent="0.25">
      <c r="B7" s="34" t="s">
        <v>475</v>
      </c>
      <c r="F7" s="3" t="s">
        <v>150</v>
      </c>
    </row>
    <row r="8" spans="1:6" x14ac:dyDescent="0.25">
      <c r="F8" s="3" t="s">
        <v>166</v>
      </c>
    </row>
    <row r="9" spans="1:6" x14ac:dyDescent="0.25">
      <c r="F9" s="3"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Analisis de Datos</vt:lpstr>
      <vt:lpstr>Contratación 2023</vt:lpstr>
      <vt:lpstr>Lista</vt:lpstr>
      <vt:lpstr>'Contratación 2023'!_Hlk125366930</vt:lpstr>
      <vt:lpstr>'Contratación 2023'!Área_de_impresión</vt:lpstr>
      <vt:lpstr>'Contratación 2023'!incBuyerDossierDetaillnkRequestName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Clemente Gomez Romero</dc:creator>
  <cp:lastModifiedBy>Alejandra Maria Arcos Medina</cp:lastModifiedBy>
  <cp:lastPrinted>2023-04-13T17:34:29Z</cp:lastPrinted>
  <dcterms:created xsi:type="dcterms:W3CDTF">2023-02-01T20:20:14Z</dcterms:created>
  <dcterms:modified xsi:type="dcterms:W3CDTF">2023-04-14T16:18:05Z</dcterms:modified>
</cp:coreProperties>
</file>