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upo de Programación PPTAL y Py\Programación_pptal_2026\Publicaciones WEB\4. Funcionamiento\EJECUCION\"/>
    </mc:Choice>
  </mc:AlternateContent>
  <xr:revisionPtr revIDLastSave="0" documentId="13_ncr:1_{97688839-AB90-4C3E-A649-2C4F6A63D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WEB SEPTIEMBRE" sheetId="6" r:id="rId1"/>
  </sheets>
  <definedNames>
    <definedName name="_xlnm._FilterDatabase" localSheetId="0" hidden="1">'EJECUCION WEB SEPTIEMBRE'!$A$4:$Q$153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1" i="6" l="1"/>
  <c r="K131" i="6"/>
  <c r="L152" i="6"/>
  <c r="K152" i="6"/>
  <c r="L151" i="6"/>
  <c r="K151" i="6"/>
  <c r="K150" i="6"/>
  <c r="J150" i="6"/>
  <c r="I150" i="6"/>
  <c r="L150" i="6" s="1"/>
  <c r="H150" i="6"/>
  <c r="G150" i="6"/>
  <c r="F150" i="6"/>
  <c r="L149" i="6"/>
  <c r="K149" i="6"/>
  <c r="L148" i="6"/>
  <c r="K148" i="6"/>
  <c r="L147" i="6"/>
  <c r="K147" i="6"/>
  <c r="J146" i="6"/>
  <c r="I146" i="6"/>
  <c r="H146" i="6"/>
  <c r="G146" i="6"/>
  <c r="F146" i="6"/>
  <c r="L146" i="6" s="1"/>
  <c r="L145" i="6"/>
  <c r="K145" i="6"/>
  <c r="L144" i="6"/>
  <c r="K144" i="6"/>
  <c r="J143" i="6"/>
  <c r="I143" i="6"/>
  <c r="L143" i="6" s="1"/>
  <c r="H143" i="6"/>
  <c r="G143" i="6"/>
  <c r="F143" i="6"/>
  <c r="K143" i="6" s="1"/>
  <c r="F142" i="6"/>
  <c r="L142" i="6" s="1"/>
  <c r="L141" i="6"/>
  <c r="K141" i="6"/>
  <c r="J140" i="6"/>
  <c r="I140" i="6"/>
  <c r="H140" i="6"/>
  <c r="G140" i="6"/>
  <c r="L139" i="6"/>
  <c r="K139" i="6"/>
  <c r="L138" i="6"/>
  <c r="K138" i="6"/>
  <c r="L137" i="6"/>
  <c r="K137" i="6"/>
  <c r="L136" i="6"/>
  <c r="K136" i="6"/>
  <c r="L135" i="6"/>
  <c r="K135" i="6"/>
  <c r="J134" i="6"/>
  <c r="J130" i="6" s="1"/>
  <c r="I134" i="6"/>
  <c r="H134" i="6"/>
  <c r="H130" i="6" s="1"/>
  <c r="G134" i="6"/>
  <c r="G130" i="6" s="1"/>
  <c r="F134" i="6"/>
  <c r="L133" i="6"/>
  <c r="K133" i="6"/>
  <c r="L132" i="6"/>
  <c r="K132" i="6"/>
  <c r="J131" i="6"/>
  <c r="I131" i="6"/>
  <c r="I130" i="6" s="1"/>
  <c r="H131" i="6"/>
  <c r="G131" i="6"/>
  <c r="F131" i="6"/>
  <c r="L129" i="6"/>
  <c r="K129" i="6"/>
  <c r="K128" i="6"/>
  <c r="J128" i="6"/>
  <c r="J127" i="6" s="1"/>
  <c r="J119" i="6" s="1"/>
  <c r="I128" i="6"/>
  <c r="L128" i="6" s="1"/>
  <c r="H128" i="6"/>
  <c r="H127" i="6" s="1"/>
  <c r="K127" i="6" s="1"/>
  <c r="G128" i="6"/>
  <c r="G127" i="6" s="1"/>
  <c r="F128" i="6"/>
  <c r="F127" i="6"/>
  <c r="L126" i="6"/>
  <c r="K126" i="6"/>
  <c r="J125" i="6"/>
  <c r="I125" i="6"/>
  <c r="H125" i="6"/>
  <c r="G125" i="6"/>
  <c r="F125" i="6"/>
  <c r="L125" i="6" s="1"/>
  <c r="L124" i="6"/>
  <c r="K124" i="6"/>
  <c r="L123" i="6"/>
  <c r="K123" i="6"/>
  <c r="L122" i="6"/>
  <c r="K122" i="6"/>
  <c r="J121" i="6"/>
  <c r="I121" i="6"/>
  <c r="L121" i="6" s="1"/>
  <c r="H121" i="6"/>
  <c r="K121" i="6" s="1"/>
  <c r="G121" i="6"/>
  <c r="F121" i="6"/>
  <c r="J120" i="6"/>
  <c r="I120" i="6"/>
  <c r="H120" i="6"/>
  <c r="H119" i="6" s="1"/>
  <c r="G120" i="6"/>
  <c r="G119" i="6" s="1"/>
  <c r="F120" i="6"/>
  <c r="K120" i="6" s="1"/>
  <c r="L118" i="6"/>
  <c r="K118" i="6"/>
  <c r="L117" i="6"/>
  <c r="K117" i="6"/>
  <c r="J116" i="6"/>
  <c r="I116" i="6"/>
  <c r="L116" i="6" s="1"/>
  <c r="H116" i="6"/>
  <c r="G116" i="6"/>
  <c r="G115" i="6" s="1"/>
  <c r="F116" i="6"/>
  <c r="K116" i="6" s="1"/>
  <c r="J115" i="6"/>
  <c r="H115" i="6"/>
  <c r="L114" i="6"/>
  <c r="K114" i="6"/>
  <c r="L113" i="6"/>
  <c r="K113" i="6"/>
  <c r="L112" i="6"/>
  <c r="K112" i="6"/>
  <c r="J111" i="6"/>
  <c r="I111" i="6"/>
  <c r="L111" i="6" s="1"/>
  <c r="H111" i="6"/>
  <c r="G111" i="6"/>
  <c r="G110" i="6" s="1"/>
  <c r="G109" i="6" s="1"/>
  <c r="F111" i="6"/>
  <c r="K111" i="6" s="1"/>
  <c r="J110" i="6"/>
  <c r="J109" i="6" s="1"/>
  <c r="H110" i="6"/>
  <c r="H109" i="6" s="1"/>
  <c r="L108" i="6"/>
  <c r="K108" i="6"/>
  <c r="J107" i="6"/>
  <c r="J106" i="6" s="1"/>
  <c r="I107" i="6"/>
  <c r="I106" i="6" s="1"/>
  <c r="H107" i="6"/>
  <c r="K107" i="6" s="1"/>
  <c r="G107" i="6"/>
  <c r="G106" i="6" s="1"/>
  <c r="F107" i="6"/>
  <c r="L107" i="6" s="1"/>
  <c r="F104" i="6"/>
  <c r="L104" i="6" s="1"/>
  <c r="L103" i="6"/>
  <c r="K103" i="6"/>
  <c r="L102" i="6"/>
  <c r="K102" i="6"/>
  <c r="L101" i="6"/>
  <c r="K101" i="6"/>
  <c r="L100" i="6"/>
  <c r="K100" i="6"/>
  <c r="L99" i="6"/>
  <c r="K99" i="6"/>
  <c r="L98" i="6"/>
  <c r="K98" i="6"/>
  <c r="J97" i="6"/>
  <c r="I97" i="6"/>
  <c r="L97" i="6" s="1"/>
  <c r="H97" i="6"/>
  <c r="K97" i="6" s="1"/>
  <c r="G97" i="6"/>
  <c r="F97" i="6"/>
  <c r="L96" i="6"/>
  <c r="K96" i="6"/>
  <c r="L95" i="6"/>
  <c r="K95" i="6"/>
  <c r="L94" i="6"/>
  <c r="K94" i="6"/>
  <c r="L93" i="6"/>
  <c r="K93" i="6"/>
  <c r="L92" i="6"/>
  <c r="K92" i="6"/>
  <c r="L91" i="6"/>
  <c r="K91" i="6"/>
  <c r="L90" i="6"/>
  <c r="K90" i="6"/>
  <c r="L89" i="6"/>
  <c r="K89" i="6"/>
  <c r="L88" i="6"/>
  <c r="K88" i="6"/>
  <c r="L87" i="6"/>
  <c r="K87" i="6"/>
  <c r="L86" i="6"/>
  <c r="K86" i="6"/>
  <c r="L85" i="6"/>
  <c r="K85" i="6"/>
  <c r="L84" i="6"/>
  <c r="K84" i="6"/>
  <c r="J84" i="6"/>
  <c r="I84" i="6"/>
  <c r="H84" i="6"/>
  <c r="G84" i="6"/>
  <c r="F84" i="6"/>
  <c r="L83" i="6"/>
  <c r="K83" i="6"/>
  <c r="L82" i="6"/>
  <c r="K82" i="6"/>
  <c r="J81" i="6"/>
  <c r="J68" i="6" s="1"/>
  <c r="I81" i="6"/>
  <c r="H81" i="6"/>
  <c r="H68" i="6" s="1"/>
  <c r="K68" i="6" s="1"/>
  <c r="G81" i="6"/>
  <c r="G68" i="6" s="1"/>
  <c r="F81" i="6"/>
  <c r="F68" i="6" s="1"/>
  <c r="L80" i="6"/>
  <c r="K80" i="6"/>
  <c r="L79" i="6"/>
  <c r="K79" i="6"/>
  <c r="L78" i="6"/>
  <c r="K78" i="6"/>
  <c r="L77" i="6"/>
  <c r="K77" i="6"/>
  <c r="L76" i="6"/>
  <c r="K76" i="6"/>
  <c r="L75" i="6"/>
  <c r="K75" i="6"/>
  <c r="L74" i="6"/>
  <c r="K74" i="6"/>
  <c r="L73" i="6"/>
  <c r="K73" i="6"/>
  <c r="L72" i="6"/>
  <c r="K72" i="6"/>
  <c r="L71" i="6"/>
  <c r="K71" i="6"/>
  <c r="L70" i="6"/>
  <c r="K70" i="6"/>
  <c r="L69" i="6"/>
  <c r="K69" i="6"/>
  <c r="J69" i="6"/>
  <c r="I69" i="6"/>
  <c r="I68" i="6" s="1"/>
  <c r="L68" i="6" s="1"/>
  <c r="H69" i="6"/>
  <c r="G69" i="6"/>
  <c r="F69" i="6"/>
  <c r="L67" i="6"/>
  <c r="K67" i="6"/>
  <c r="L66" i="6"/>
  <c r="K66" i="6"/>
  <c r="L65" i="6"/>
  <c r="K65" i="6"/>
  <c r="L64" i="6"/>
  <c r="K64" i="6"/>
  <c r="L63" i="6"/>
  <c r="K63" i="6"/>
  <c r="J62" i="6"/>
  <c r="I62" i="6"/>
  <c r="H62" i="6"/>
  <c r="K62" i="6" s="1"/>
  <c r="G62" i="6"/>
  <c r="F62" i="6"/>
  <c r="L62" i="6" s="1"/>
  <c r="L61" i="6"/>
  <c r="K61" i="6"/>
  <c r="L60" i="6"/>
  <c r="K60" i="6"/>
  <c r="L59" i="6"/>
  <c r="K59" i="6"/>
  <c r="L58" i="6"/>
  <c r="K58" i="6"/>
  <c r="L57" i="6"/>
  <c r="K57" i="6"/>
  <c r="L56" i="6"/>
  <c r="K56" i="6"/>
  <c r="L55" i="6"/>
  <c r="K55" i="6"/>
  <c r="L54" i="6"/>
  <c r="K54" i="6"/>
  <c r="L53" i="6"/>
  <c r="K53" i="6"/>
  <c r="J52" i="6"/>
  <c r="I52" i="6"/>
  <c r="L52" i="6" s="1"/>
  <c r="H52" i="6"/>
  <c r="K52" i="6" s="1"/>
  <c r="G52" i="6"/>
  <c r="F52" i="6"/>
  <c r="L51" i="6"/>
  <c r="K51" i="6"/>
  <c r="L50" i="6"/>
  <c r="K50" i="6"/>
  <c r="F50" i="6"/>
  <c r="F48" i="6" s="1"/>
  <c r="L49" i="6"/>
  <c r="K49" i="6"/>
  <c r="J48" i="6"/>
  <c r="I48" i="6"/>
  <c r="H48" i="6"/>
  <c r="G48" i="6"/>
  <c r="L47" i="6"/>
  <c r="K47" i="6"/>
  <c r="J46" i="6"/>
  <c r="I46" i="6"/>
  <c r="I45" i="6" s="1"/>
  <c r="H46" i="6"/>
  <c r="H45" i="6" s="1"/>
  <c r="G46" i="6"/>
  <c r="G45" i="6" s="1"/>
  <c r="F46" i="6"/>
  <c r="L46" i="6" s="1"/>
  <c r="J45" i="6"/>
  <c r="L42" i="6"/>
  <c r="K42" i="6"/>
  <c r="K41" i="6"/>
  <c r="J41" i="6"/>
  <c r="I41" i="6"/>
  <c r="L41" i="6" s="1"/>
  <c r="H41" i="6"/>
  <c r="G41" i="6"/>
  <c r="F41" i="6"/>
  <c r="L40" i="6"/>
  <c r="K40" i="6"/>
  <c r="L39" i="6"/>
  <c r="K39" i="6"/>
  <c r="L38" i="6"/>
  <c r="K38" i="6"/>
  <c r="L37" i="6"/>
  <c r="K37" i="6"/>
  <c r="L36" i="6"/>
  <c r="K36" i="6"/>
  <c r="L35" i="6"/>
  <c r="K35" i="6"/>
  <c r="L34" i="6"/>
  <c r="K34" i="6"/>
  <c r="L33" i="6"/>
  <c r="K33" i="6"/>
  <c r="L32" i="6"/>
  <c r="K32" i="6"/>
  <c r="L31" i="6"/>
  <c r="K31" i="6"/>
  <c r="J30" i="6"/>
  <c r="I30" i="6"/>
  <c r="L30" i="6" s="1"/>
  <c r="H30" i="6"/>
  <c r="K30" i="6" s="1"/>
  <c r="G30" i="6"/>
  <c r="F30" i="6"/>
  <c r="F29" i="6" s="1"/>
  <c r="J29" i="6"/>
  <c r="I29" i="6"/>
  <c r="G29" i="6"/>
  <c r="L28" i="6"/>
  <c r="K28" i="6"/>
  <c r="L27" i="6"/>
  <c r="K27" i="6"/>
  <c r="L26" i="6"/>
  <c r="K26" i="6"/>
  <c r="L25" i="6"/>
  <c r="K25" i="6"/>
  <c r="L24" i="6"/>
  <c r="K24" i="6"/>
  <c r="L23" i="6"/>
  <c r="K23" i="6"/>
  <c r="L22" i="6"/>
  <c r="K22" i="6"/>
  <c r="L21" i="6"/>
  <c r="K21" i="6"/>
  <c r="J21" i="6"/>
  <c r="I21" i="6"/>
  <c r="H21" i="6"/>
  <c r="G21" i="6"/>
  <c r="F21" i="6"/>
  <c r="L20" i="6"/>
  <c r="K20" i="6"/>
  <c r="J19" i="6"/>
  <c r="I19" i="6"/>
  <c r="L19" i="6" s="1"/>
  <c r="H19" i="6"/>
  <c r="K19" i="6" s="1"/>
  <c r="G19" i="6"/>
  <c r="F19" i="6"/>
  <c r="L18" i="6"/>
  <c r="K18" i="6"/>
  <c r="L17" i="6"/>
  <c r="K17" i="6"/>
  <c r="L16" i="6"/>
  <c r="K16" i="6"/>
  <c r="L15" i="6"/>
  <c r="K15" i="6"/>
  <c r="L14" i="6"/>
  <c r="K14" i="6"/>
  <c r="L13" i="6"/>
  <c r="K13" i="6"/>
  <c r="L12" i="6"/>
  <c r="K12" i="6"/>
  <c r="L11" i="6"/>
  <c r="K11" i="6"/>
  <c r="F10" i="6"/>
  <c r="L10" i="6" s="1"/>
  <c r="J9" i="6"/>
  <c r="I9" i="6"/>
  <c r="I8" i="6" s="1"/>
  <c r="H9" i="6"/>
  <c r="K9" i="6" s="1"/>
  <c r="G9" i="6"/>
  <c r="G8" i="6" s="1"/>
  <c r="G7" i="6" s="1"/>
  <c r="G6" i="6" s="1"/>
  <c r="F9" i="6"/>
  <c r="L9" i="6" s="1"/>
  <c r="J8" i="6"/>
  <c r="J7" i="6" s="1"/>
  <c r="J6" i="6" s="1"/>
  <c r="L48" i="6" l="1"/>
  <c r="K48" i="6"/>
  <c r="G105" i="6"/>
  <c r="J5" i="6"/>
  <c r="J153" i="6" s="1"/>
  <c r="F130" i="6"/>
  <c r="L130" i="6" s="1"/>
  <c r="J105" i="6"/>
  <c r="I7" i="6"/>
  <c r="L8" i="6"/>
  <c r="K119" i="6"/>
  <c r="H105" i="6"/>
  <c r="J44" i="6"/>
  <c r="J43" i="6" s="1"/>
  <c r="L140" i="6"/>
  <c r="G44" i="6"/>
  <c r="G43" i="6" s="1"/>
  <c r="G5" i="6" s="1"/>
  <c r="G153" i="6" s="1"/>
  <c r="H44" i="6"/>
  <c r="I44" i="6"/>
  <c r="L45" i="6"/>
  <c r="L29" i="6"/>
  <c r="K125" i="6"/>
  <c r="F106" i="6"/>
  <c r="L106" i="6" s="1"/>
  <c r="I127" i="6"/>
  <c r="L127" i="6" s="1"/>
  <c r="L120" i="6"/>
  <c r="F8" i="6"/>
  <c r="F7" i="6" s="1"/>
  <c r="F6" i="6" s="1"/>
  <c r="F45" i="6"/>
  <c r="F44" i="6" s="1"/>
  <c r="F43" i="6" s="1"/>
  <c r="F119" i="6"/>
  <c r="H106" i="6"/>
  <c r="H8" i="6"/>
  <c r="F110" i="6"/>
  <c r="F115" i="6"/>
  <c r="K115" i="6" s="1"/>
  <c r="K46" i="6"/>
  <c r="H29" i="6"/>
  <c r="K29" i="6" s="1"/>
  <c r="I110" i="6"/>
  <c r="I115" i="6"/>
  <c r="L115" i="6" s="1"/>
  <c r="F140" i="6"/>
  <c r="K140" i="6" s="1"/>
  <c r="K104" i="6"/>
  <c r="K146" i="6"/>
  <c r="L81" i="6"/>
  <c r="L134" i="6"/>
  <c r="K81" i="6"/>
  <c r="K142" i="6"/>
  <c r="K134" i="6"/>
  <c r="K10" i="6"/>
  <c r="I109" i="6" l="1"/>
  <c r="L110" i="6"/>
  <c r="H7" i="6"/>
  <c r="K8" i="6"/>
  <c r="I6" i="6"/>
  <c r="L7" i="6"/>
  <c r="F109" i="6"/>
  <c r="K110" i="6"/>
  <c r="I119" i="6"/>
  <c r="L119" i="6" s="1"/>
  <c r="K130" i="6"/>
  <c r="K106" i="6"/>
  <c r="I43" i="6"/>
  <c r="L43" i="6" s="1"/>
  <c r="L44" i="6"/>
  <c r="K45" i="6"/>
  <c r="K44" i="6"/>
  <c r="H43" i="6"/>
  <c r="K43" i="6" s="1"/>
  <c r="F105" i="6" l="1"/>
  <c r="K109" i="6"/>
  <c r="L6" i="6"/>
  <c r="K7" i="6"/>
  <c r="H6" i="6"/>
  <c r="I105" i="6"/>
  <c r="L105" i="6" s="1"/>
  <c r="L109" i="6"/>
  <c r="K6" i="6" l="1"/>
  <c r="H5" i="6"/>
  <c r="I5" i="6"/>
  <c r="F5" i="6"/>
  <c r="F153" i="6" s="1"/>
  <c r="K105" i="6"/>
  <c r="I153" i="6" l="1"/>
  <c r="L153" i="6" s="1"/>
  <c r="L5" i="6"/>
  <c r="H153" i="6"/>
  <c r="K153" i="6" s="1"/>
  <c r="K5" i="6"/>
</calcChain>
</file>

<file path=xl/sharedStrings.xml><?xml version="1.0" encoding="utf-8"?>
<sst xmlns="http://schemas.openxmlformats.org/spreadsheetml/2006/main" count="648" uniqueCount="274">
  <si>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</si>
  <si>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</si>
  <si>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</si>
  <si>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</si>
  <si>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</si>
  <si>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</si>
  <si>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</si>
  <si>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</si>
  <si>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</si>
  <si>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</si>
  <si>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</si>
  <si>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</si>
  <si>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</si>
  <si>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</si>
  <si>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</si>
  <si>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</si>
  <si>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</si>
  <si>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</si>
  <si>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</si>
  <si>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</si>
  <si>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</si>
  <si>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</si>
  <si>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</si>
  <si>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</si>
  <si>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</si>
  <si>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</si>
  <si>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</si>
  <si>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</si>
  <si>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</si>
  <si>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</si>
  <si>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</si>
  <si>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</si>
  <si>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</si>
  <si>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</si>
  <si>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</si>
  <si>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</si>
  <si>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</si>
  <si>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</si>
  <si>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</si>
  <si>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</si>
  <si>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</si>
  <si>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</si>
  <si>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</si>
  <si>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</si>
  <si>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</si>
  <si>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</si>
  <si>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</si>
  <si>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</si>
  <si>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</si>
  <si>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</si>
  <si>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</si>
  <si>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</si>
  <si>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</si>
  <si>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</si>
  <si>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</si>
  <si>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</si>
  <si>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</si>
  <si>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</si>
  <si>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</si>
  <si>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</si>
  <si>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</si>
  <si>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</si>
  <si>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</si>
  <si>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</si>
  <si>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</si>
  <si>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</si>
  <si>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</si>
  <si>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</si>
  <si>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</si>
  <si>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</si>
  <si>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</si>
  <si>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</si>
  <si>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</si>
  <si>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</si>
  <si>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</si>
  <si>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</si>
  <si>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</si>
  <si>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</si>
  <si>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</si>
  <si>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</si>
  <si>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</si>
  <si>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</si>
  <si>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</si>
  <si>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</si>
  <si>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</si>
  <si>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</si>
  <si>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</si>
  <si>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</si>
  <si>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</si>
  <si>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</si>
  <si>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</si>
  <si>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</si>
  <si>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</si>
  <si>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</si>
  <si>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</si>
  <si>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</si>
  <si>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</si>
  <si>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</si>
  <si>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</si>
  <si>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</si>
  <si>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</si>
  <si>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</si>
  <si>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</si>
  <si>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</si>
  <si>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</si>
  <si>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</si>
  <si>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</si>
  <si>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</si>
  <si>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</si>
  <si>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</si>
  <si>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</si>
  <si>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</si>
  <si>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</si>
  <si>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</si>
  <si>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</si>
  <si>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</si>
  <si>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</si>
  <si>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</si>
  <si>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</si>
  <si>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</si>
  <si>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</si>
  <si>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</si>
  <si>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</si>
  <si>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</si>
  <si>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</si>
  <si>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</si>
  <si>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</si>
  <si>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</si>
  <si>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</si>
  <si>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</si>
  <si>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</si>
  <si>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</si>
  <si>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</si>
  <si>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</si>
  <si>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</si>
  <si>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</si>
  <si>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</si>
  <si>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</si>
  <si>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</si>
  <si>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</si>
  <si>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</si>
  <si>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</si>
  <si>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</si>
  <si>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</si>
  <si>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</si>
  <si>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</si>
  <si>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</si>
  <si>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</si>
  <si>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</si>
  <si>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</si>
  <si>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</si>
  <si>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</si>
  <si>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</si>
  <si>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</si>
  <si>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</si>
  <si>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</si>
  <si>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</si>
  <si>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</si>
  <si>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</si>
  <si>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</si>
  <si>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</si>
  <si>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</si>
  <si>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</si>
  <si>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</si>
  <si>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</si>
  <si>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</si>
  <si>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</si>
  <si>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</si>
  <si>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</si>
  <si>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</si>
  <si>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</si>
  <si>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</si>
  <si>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</si>
  <si>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</si>
  <si>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</si>
  <si>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</si>
  <si>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</si>
  <si>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</si>
  <si>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</si>
  <si>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</si>
  <si>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</si>
  <si>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</si>
  <si>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</si>
  <si>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</si>
  <si>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</si>
  <si>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</si>
  <si>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</si>
  <si>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</si>
  <si>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</si>
  <si>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</si>
  <si>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</si>
  <si>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</si>
  <si>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</si>
  <si>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</si>
  <si>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</si>
  <si>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</si>
  <si>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</si>
  <si>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</si>
  <si>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</si>
  <si>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</si>
  <si>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</si>
  <si>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</si>
  <si>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</si>
  <si>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</si>
  <si>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</si>
  <si>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</si>
  <si>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</si>
  <si>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</si>
  <si>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</si>
  <si>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</si>
  <si>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</si>
  <si>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</si>
  <si>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</si>
  <si>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</si>
  <si>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</si>
  <si>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</si>
  <si>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</si>
  <si>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</si>
  <si>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</si>
  <si>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</si>
  <si>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</si>
  <si>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</si>
  <si>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</si>
  <si>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</si>
  <si>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</si>
  <si>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</si>
  <si>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</si>
  <si>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</si>
  <si>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</si>
  <si>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</si>
  <si>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</si>
  <si>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</si>
  <si>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</si>
  <si>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</si>
  <si>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</si>
  <si>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</si>
  <si>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</si>
  <si>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</si>
  <si>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</si>
  <si>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</si>
  <si>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</si>
  <si>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</si>
  <si>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</si>
  <si>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</si>
  <si>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</si>
  <si>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</si>
  <si>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</si>
  <si>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</si>
  <si>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</si>
  <si>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</si>
  <si>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</si>
  <si>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</si>
  <si>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</si>
  <si>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</si>
  <si>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</si>
  <si>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</si>
  <si>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</si>
  <si>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</si>
  <si>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</si>
  <si>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</si>
  <si>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</si>
  <si>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% EJECUCIÓN COMPROMISOS</t>
  </si>
  <si>
    <t>% EJECUCIÓN OBLIGACIONES</t>
  </si>
  <si>
    <t>A-01-01-03-098</t>
  </si>
  <si>
    <t>BONIFICACIÓN MIGRATORIA</t>
  </si>
  <si>
    <t>EJECUCIÓN PRESUPUESTAL VIGENCIA FISCAL 2026</t>
  </si>
  <si>
    <t>A-01-01-04</t>
  </si>
  <si>
    <t>OTROS GASTOS DE PERSONAL - DISTRIBUCIÓN PREVIO CONCEPTO DGPPN</t>
  </si>
  <si>
    <t>C-1103-1002-4-51102F-1103005-02</t>
  </si>
  <si>
    <t>ADQUIS. DE BYS - SERVICIO DE VERIFICACIÓN MIGRATORIA - FORTALECIMIENTO DE LA INFRAESTRUCTURA DE LA UAEMC PARA LA ADECUADA PRESTACIÓN DE LOS SERVICIOS MIGRATORIOS EN CONDICIONES DE INCLUSIÓN, SEGURIDAD Y BIENESTAR A NIVEL  NACIONAL</t>
  </si>
  <si>
    <t>INCAPACIDADES Y LICENCIAS DE MATERNIDAD Y PATERNIDAD (NO DE PENSIONES)</t>
  </si>
  <si>
    <r>
      <t xml:space="preserve">CORTE: </t>
    </r>
    <r>
      <rPr>
        <b/>
        <sz val="25"/>
        <color theme="5" tint="-0.249977111117893"/>
        <rFont val="Tw Cen MT"/>
        <family val="2"/>
      </rPr>
      <t xml:space="preserve">30 DE SEPTIEMBRE </t>
    </r>
  </si>
  <si>
    <t>SANCIONES ADMINISTRATIVAS</t>
  </si>
  <si>
    <t>*A corte 30/09/2026 el presupuesto de la UAEMC posee aprobación de levantamiento de previo concepto sin distribuir por valor de $9.062.000.000 asignados al rubro A-01-01-04 OTROS GASTOS DE PERSONAL - DISTRIBUCIÓN PREVIO CONCEPTO DGPPN según Decreto 1477 del 30/12/2025. Se está en proceso de trámite de Distribución por Consejo Directivo
* Adicionalmente, se presentan bloqueos preventivos realizado por MHCP por valor de $5.686 millones, sin documento que lo detalle, se evidencia en el aplicativo SIIF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</si>
</sst>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%"/>
    <numFmt numFmtId="165" formatCode="[$-1240A]&quot;$&quot;\ #,##0.00;\-&quot;$&quot;\ #,##0.00"/>
    <numFmt numFmtId="166" formatCode="_-* #,##0_-;\-* #,##0_-;_-* &quot;-&quot;??_-;_-@_-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11"/>
      <color rgb="FFFFFFFF"/>
      <name val="Tw Cen MT"/>
      <family val="2"/>
    </font>
    <font>
      <b/>
      <i/>
      <sz val="11"/>
      <color rgb="FFFFFFFF"/>
      <name val="Tw Cen MT"/>
      <family val="2"/>
    </font>
    <font>
      <sz val="11"/>
      <name val="Calibri"/>
      <family val="2"/>
    </font>
    <font>
      <b/>
      <sz val="25"/>
      <color rgb="FF060662"/>
      <name val="Tw Cen MT"/>
      <family val="2"/>
    </font>
    <font>
      <b/>
      <sz val="25"/>
      <color rgb="FF000000"/>
      <name val="Tw Cen MT"/>
      <family val="2"/>
    </font>
    <font>
      <b/>
      <sz val="25"/>
      <color theme="5" tint="-0.249977111117893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215967"/>
        <bgColor rgb="FF000000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100">
    <xf numFmtId="0" fontId="0" fillId="0" borderId="0" xfId="0" applyFont="1"/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2" xfId="0" applyFont="1" applyBorder="1" applyAlignment="1">
      <alignment horizontal="left" vertical="center" wrapText="1" readingOrder="1"/>
    </xf>
    <xf numFmtId="4" fontId="7" fillId="3" borderId="2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4" fontId="7" fillId="3" borderId="6" xfId="0" applyNumberFormat="1" applyFont="1" applyFill="1" applyBorder="1" applyAlignment="1" applyProtection="1">
      <alignment vertical="center" wrapText="1"/>
      <protection locked="0"/>
    </xf>
    <xf numFmtId="0" fontId="6" fillId="3" borderId="0" xfId="0" applyFont="1" applyFill="1"/>
    <xf numFmtId="0" fontId="7" fillId="0" borderId="6" xfId="0" applyFont="1" applyBorder="1" applyAlignment="1">
      <alignment horizontal="left" vertical="center" readingOrder="1"/>
    </xf>
    <xf numFmtId="0" fontId="8" fillId="0" borderId="6" xfId="0" applyFont="1" applyBorder="1" applyAlignment="1">
      <alignment horizontal="center" vertical="center" readingOrder="1"/>
    </xf>
    <xf numFmtId="0" fontId="7" fillId="0" borderId="6" xfId="0" applyFont="1" applyBorder="1" applyAlignment="1">
      <alignment horizontal="center" vertical="center" readingOrder="1"/>
    </xf>
    <xf numFmtId="10" fontId="7" fillId="0" borderId="6" xfId="2" applyNumberFormat="1" applyFont="1" applyBorder="1" applyAlignment="1">
      <alignment horizontal="right" vertical="center" readingOrder="1"/>
    </xf>
    <xf numFmtId="0" fontId="7" fillId="0" borderId="2" xfId="0" applyFont="1" applyBorder="1" applyAlignment="1">
      <alignment horizontal="left" vertical="center" readingOrder="1"/>
    </xf>
    <xf numFmtId="0" fontId="8" fillId="0" borderId="2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center" vertical="center" readingOrder="1"/>
    </xf>
    <xf numFmtId="0" fontId="7" fillId="0" borderId="2" xfId="0" applyFont="1" applyBorder="1" applyAlignment="1">
      <alignment vertical="center" readingOrder="1"/>
    </xf>
    <xf numFmtId="0" fontId="4" fillId="2" borderId="2" xfId="0" applyFont="1" applyFill="1" applyBorder="1" applyAlignment="1">
      <alignment vertical="center" readingOrder="1"/>
    </xf>
    <xf numFmtId="0" fontId="5" fillId="2" borderId="2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center" vertical="center" readingOrder="1"/>
    </xf>
    <xf numFmtId="0" fontId="7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 readingOrder="1"/>
    </xf>
    <xf numFmtId="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0" borderId="6" xfId="0" applyFont="1" applyBorder="1" applyAlignment="1">
      <alignment vertical="center" readingOrder="1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vertical="center" readingOrder="1"/>
    </xf>
    <xf numFmtId="0" fontId="7" fillId="0" borderId="3" xfId="0" applyFont="1" applyBorder="1" applyAlignment="1">
      <alignment horizontal="left" vertical="center" wrapText="1" readingOrder="1"/>
    </xf>
    <xf numFmtId="0" fontId="7" fillId="3" borderId="3" xfId="0" applyFont="1" applyFill="1" applyBorder="1" applyAlignment="1">
      <alignment horizontal="left" vertical="center" readingOrder="1"/>
    </xf>
    <xf numFmtId="0" fontId="8" fillId="3" borderId="3" xfId="0" applyFont="1" applyFill="1" applyBorder="1" applyAlignment="1">
      <alignment horizontal="center" vertical="center" readingOrder="1"/>
    </xf>
    <xf numFmtId="0" fontId="7" fillId="3" borderId="3" xfId="0" applyFont="1" applyFill="1" applyBorder="1" applyAlignment="1">
      <alignment horizontal="center" vertical="center" readingOrder="1"/>
    </xf>
    <xf numFmtId="0" fontId="10" fillId="6" borderId="3" xfId="0" applyFont="1" applyFill="1" applyBorder="1" applyAlignment="1">
      <alignment vertical="center" readingOrder="1"/>
    </xf>
    <xf numFmtId="0" fontId="11" fillId="6" borderId="3" xfId="0" applyFont="1" applyFill="1" applyBorder="1" applyAlignment="1">
      <alignment horizontal="center" vertical="center" readingOrder="1"/>
    </xf>
    <xf numFmtId="0" fontId="10" fillId="6" borderId="3" xfId="0" applyFont="1" applyFill="1" applyBorder="1" applyAlignment="1">
      <alignment horizontal="center" vertical="center" readingOrder="1"/>
    </xf>
    <xf numFmtId="0" fontId="10" fillId="6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center" vertical="center" readingOrder="1"/>
    </xf>
    <xf numFmtId="0" fontId="10" fillId="4" borderId="4" xfId="0" applyFont="1" applyFill="1" applyBorder="1" applyAlignment="1">
      <alignment vertical="center" readingOrder="1"/>
    </xf>
    <xf numFmtId="0" fontId="10" fillId="4" borderId="4" xfId="0" applyFont="1" applyFill="1" applyBorder="1" applyAlignment="1">
      <alignment horizontal="center" vertical="center" readingOrder="1"/>
    </xf>
    <xf numFmtId="0" fontId="11" fillId="4" borderId="4" xfId="0" applyFont="1" applyFill="1" applyBorder="1" applyAlignment="1">
      <alignment horizontal="center" vertical="center" readingOrder="1"/>
    </xf>
    <xf numFmtId="0" fontId="10" fillId="4" borderId="4" xfId="0" applyFont="1" applyFill="1" applyBorder="1" applyAlignment="1">
      <alignment horizontal="left" vertical="center" wrapText="1" readingOrder="1"/>
    </xf>
    <xf numFmtId="10" fontId="10" fillId="4" borderId="4" xfId="2" applyNumberFormat="1" applyFont="1" applyFill="1" applyBorder="1" applyAlignment="1">
      <alignment horizontal="right" vertical="center" readingOrder="1"/>
    </xf>
    <xf numFmtId="0" fontId="7" fillId="5" borderId="5" xfId="0" applyFont="1" applyFill="1" applyBorder="1" applyAlignment="1">
      <alignment horizontal="left" vertical="center" readingOrder="1"/>
    </xf>
    <xf numFmtId="0" fontId="7" fillId="5" borderId="5" xfId="0" applyFont="1" applyFill="1" applyBorder="1" applyAlignment="1">
      <alignment horizontal="center" vertical="center" readingOrder="1"/>
    </xf>
    <xf numFmtId="0" fontId="8" fillId="5" borderId="5" xfId="0" applyFont="1" applyFill="1" applyBorder="1" applyAlignment="1">
      <alignment horizontal="center" vertical="center" readingOrder="1"/>
    </xf>
    <xf numFmtId="0" fontId="7" fillId="5" borderId="5" xfId="0" applyFont="1" applyFill="1" applyBorder="1" applyAlignment="1">
      <alignment horizontal="left" vertical="center" wrapText="1" readingOrder="1"/>
    </xf>
    <xf numFmtId="10" fontId="7" fillId="5" borderId="5" xfId="2" applyNumberFormat="1" applyFont="1" applyFill="1" applyBorder="1" applyAlignment="1">
      <alignment horizontal="right" vertical="center" readingOrder="1"/>
    </xf>
    <xf numFmtId="0" fontId="7" fillId="5" borderId="3" xfId="0" applyFont="1" applyFill="1" applyBorder="1" applyAlignment="1">
      <alignment horizontal="left" vertical="center" readingOrder="1"/>
    </xf>
    <xf numFmtId="0" fontId="7" fillId="5" borderId="3" xfId="0" applyFont="1" applyFill="1" applyBorder="1" applyAlignment="1">
      <alignment horizontal="center" vertical="center" readingOrder="1"/>
    </xf>
    <xf numFmtId="0" fontId="8" fillId="5" borderId="3" xfId="0" applyFont="1" applyFill="1" applyBorder="1" applyAlignment="1">
      <alignment horizontal="center" vertical="center" readingOrder="1"/>
    </xf>
    <xf numFmtId="0" fontId="7" fillId="5" borderId="3" xfId="0" applyFont="1" applyFill="1" applyBorder="1" applyAlignment="1">
      <alignment horizontal="left" vertical="center" wrapText="1" readingOrder="1"/>
    </xf>
    <xf numFmtId="2" fontId="6" fillId="0" borderId="0" xfId="0" applyNumberFormat="1" applyFont="1"/>
    <xf numFmtId="3" fontId="6" fillId="0" borderId="0" xfId="0" applyNumberFormat="1" applyFont="1"/>
    <xf numFmtId="164" fontId="6" fillId="0" borderId="0" xfId="2" applyNumberFormat="1" applyFont="1" applyAlignment="1"/>
    <xf numFmtId="4" fontId="10" fillId="4" borderId="4" xfId="0" applyNumberFormat="1" applyFont="1" applyFill="1" applyBorder="1" applyAlignment="1">
      <alignment horizontal="right" vertical="center" readingOrder="1"/>
    </xf>
    <xf numFmtId="4" fontId="9" fillId="0" borderId="6" xfId="0" applyNumberFormat="1" applyFont="1" applyBorder="1" applyAlignment="1">
      <alignment horizontal="right" vertical="center" readingOrder="1"/>
    </xf>
    <xf numFmtId="4" fontId="7" fillId="0" borderId="2" xfId="0" applyNumberFormat="1" applyFont="1" applyBorder="1" applyAlignment="1">
      <alignment horizontal="right" vertical="center" readingOrder="1"/>
    </xf>
    <xf numFmtId="4" fontId="9" fillId="0" borderId="2" xfId="0" applyNumberFormat="1" applyFont="1" applyBorder="1" applyAlignment="1">
      <alignment horizontal="right" vertical="center" readingOrder="1"/>
    </xf>
    <xf numFmtId="4" fontId="6" fillId="2" borderId="2" xfId="0" applyNumberFormat="1" applyFont="1" applyFill="1" applyBorder="1" applyAlignment="1">
      <alignment horizontal="right" vertical="center" readingOrder="1"/>
    </xf>
    <xf numFmtId="4" fontId="9" fillId="5" borderId="3" xfId="0" applyNumberFormat="1" applyFont="1" applyFill="1" applyBorder="1" applyAlignment="1">
      <alignment horizontal="right" vertical="center" readingOrder="1"/>
    </xf>
    <xf numFmtId="4" fontId="9" fillId="0" borderId="3" xfId="0" applyNumberFormat="1" applyFont="1" applyBorder="1" applyAlignment="1">
      <alignment horizontal="right" vertical="center" readingOrder="1"/>
    </xf>
    <xf numFmtId="4" fontId="7" fillId="0" borderId="3" xfId="0" applyNumberFormat="1" applyFont="1" applyBorder="1" applyAlignment="1">
      <alignment horizontal="right" vertical="center" readingOrder="1"/>
    </xf>
    <xf numFmtId="4" fontId="9" fillId="3" borderId="3" xfId="0" applyNumberFormat="1" applyFont="1" applyFill="1" applyBorder="1" applyAlignment="1">
      <alignment horizontal="right" vertical="center" readingOrder="1"/>
    </xf>
    <xf numFmtId="4" fontId="10" fillId="6" borderId="3" xfId="0" applyNumberFormat="1" applyFont="1" applyFill="1" applyBorder="1" applyAlignment="1">
      <alignment horizontal="right" vertical="center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7" xfId="0" applyFont="1" applyBorder="1" applyAlignment="1">
      <alignment vertical="center" readingOrder="1"/>
    </xf>
    <xf numFmtId="10" fontId="10" fillId="6" borderId="3" xfId="2" applyNumberFormat="1" applyFont="1" applyFill="1" applyBorder="1" applyAlignment="1">
      <alignment horizontal="right" vertical="center" readingOrder="1"/>
    </xf>
    <xf numFmtId="44" fontId="9" fillId="0" borderId="0" xfId="1" applyFont="1" applyFill="1" applyBorder="1" applyAlignment="1">
      <alignment vertical="center"/>
    </xf>
    <xf numFmtId="0" fontId="12" fillId="0" borderId="0" xfId="0" applyFont="1"/>
    <xf numFmtId="4" fontId="9" fillId="5" borderId="5" xfId="0" applyNumberFormat="1" applyFont="1" applyFill="1" applyBorder="1" applyAlignment="1">
      <alignment horizontal="right" vertical="center" readingOrder="1"/>
    </xf>
    <xf numFmtId="10" fontId="4" fillId="0" borderId="6" xfId="2" applyNumberFormat="1" applyFont="1" applyBorder="1" applyAlignment="1">
      <alignment horizontal="right" vertical="center" readingOrder="1"/>
    </xf>
    <xf numFmtId="0" fontId="7" fillId="0" borderId="0" xfId="0" applyFont="1" applyAlignment="1">
      <alignment horizontal="center" vertical="center" wrapText="1" readingOrder="1"/>
    </xf>
    <xf numFmtId="166" fontId="7" fillId="0" borderId="0" xfId="6" applyNumberFormat="1" applyFont="1" applyFill="1" applyBorder="1" applyAlignment="1">
      <alignment horizontal="center" vertical="center" wrapText="1" readingOrder="1"/>
    </xf>
    <xf numFmtId="4" fontId="7" fillId="0" borderId="7" xfId="0" applyNumberFormat="1" applyFont="1" applyBorder="1" applyAlignment="1">
      <alignment vertical="center" readingOrder="1"/>
    </xf>
    <xf numFmtId="4" fontId="6" fillId="0" borderId="0" xfId="0" applyNumberFormat="1" applyFont="1"/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right" vertical="center" wrapText="1" readingOrder="1"/>
    </xf>
    <xf numFmtId="0" fontId="4" fillId="7" borderId="1" xfId="0" applyFont="1" applyFill="1" applyBorder="1" applyAlignment="1">
      <alignment vertical="center" readingOrder="1"/>
    </xf>
    <xf numFmtId="0" fontId="4" fillId="0" borderId="1" xfId="0" applyFont="1" applyBorder="1" applyAlignment="1">
      <alignment horizontal="center" vertical="center" readingOrder="1"/>
    </xf>
    <xf numFmtId="0" fontId="4" fillId="7" borderId="1" xfId="0" applyFont="1" applyFill="1" applyBorder="1" applyAlignment="1">
      <alignment horizontal="left" vertical="center" wrapText="1" readingOrder="1"/>
    </xf>
    <xf numFmtId="165" fontId="4" fillId="7" borderId="1" xfId="0" applyNumberFormat="1" applyFont="1" applyFill="1" applyBorder="1" applyAlignment="1">
      <alignment horizontal="right" vertical="center" readingOrder="1"/>
    </xf>
    <xf numFmtId="165" fontId="4" fillId="0" borderId="1" xfId="0" applyNumberFormat="1" applyFont="1" applyBorder="1" applyAlignment="1">
      <alignment horizontal="right" vertical="center" readingOrder="1"/>
    </xf>
    <xf numFmtId="0" fontId="4" fillId="7" borderId="2" xfId="0" applyFont="1" applyFill="1" applyBorder="1" applyAlignment="1">
      <alignment vertical="center" readingOrder="1"/>
    </xf>
    <xf numFmtId="0" fontId="4" fillId="7" borderId="14" xfId="0" applyFont="1" applyFill="1" applyBorder="1" applyAlignment="1">
      <alignment horizontal="left" vertical="center" wrapText="1" readingOrder="1"/>
    </xf>
    <xf numFmtId="4" fontId="4" fillId="7" borderId="1" xfId="0" applyNumberFormat="1" applyFont="1" applyFill="1" applyBorder="1" applyAlignment="1">
      <alignment horizontal="right" vertical="center" readingOrder="1"/>
    </xf>
    <xf numFmtId="4" fontId="4" fillId="0" borderId="1" xfId="0" applyNumberFormat="1" applyFont="1" applyBorder="1" applyAlignment="1">
      <alignment horizontal="right" vertical="center" readingOrder="1"/>
    </xf>
    <xf numFmtId="0" fontId="7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165" fontId="7" fillId="0" borderId="1" xfId="0" applyNumberFormat="1" applyFont="1" applyBorder="1" applyAlignment="1">
      <alignment horizontal="right"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0" borderId="11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 readingOrder="1"/>
    </xf>
    <xf numFmtId="0" fontId="7" fillId="0" borderId="13" xfId="0" applyFont="1" applyBorder="1" applyAlignment="1">
      <alignment horizontal="center" vertical="center" wrapText="1" readingOrder="1"/>
    </xf>
    <xf numFmtId="3" fontId="13" fillId="0" borderId="8" xfId="0" applyNumberFormat="1" applyFont="1" applyBorder="1" applyAlignment="1">
      <alignment horizontal="center" vertical="center" readingOrder="1"/>
    </xf>
    <xf numFmtId="3" fontId="13" fillId="0" borderId="0" xfId="0" applyNumberFormat="1" applyFont="1" applyAlignment="1">
      <alignment horizontal="center" vertical="center" readingOrder="1"/>
    </xf>
    <xf numFmtId="0" fontId="14" fillId="0" borderId="8" xfId="0" applyFont="1" applyBorder="1" applyAlignment="1">
      <alignment horizontal="center" vertical="center" readingOrder="1"/>
    </xf>
    <xf numFmtId="0" fontId="14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justify" vertical="center" wrapText="1"/>
    </xf>
  </cellXfs>
  <cellStyles count="7">
    <cellStyle name="Millares" xfId="6" builtinId="3"/>
    <cellStyle name="Moneda" xfId="1" builtinId="4"/>
    <cellStyle name="Moneda 2" xfId="4" xr:uid="{F7F529EE-5B45-4B53-BD5D-A4C3541ADDDC}"/>
    <cellStyle name="Normal" xfId="0" builtinId="0"/>
    <cellStyle name="Normal 2" xfId="3" xr:uid="{66607E15-253B-4F4E-A790-EC0737C04A74}"/>
    <cellStyle name="Normal 2 2" xfId="5" xr:uid="{2F8485A9-061C-4D38-8565-A3F75B504C0E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219076</xdr:rowOff>
    </xdr:from>
    <xdr:ext cx="1752600" cy="514350"/>
    <xdr:pic>
      <xdr:nvPicPr>
        <xdr:cNvPr id="2" name="1 Imagen">
          <a:extLst>
            <a:ext uri="{FF2B5EF4-FFF2-40B4-BE49-F238E27FC236}">
              <a16:creationId xmlns:a16="http://schemas.microsoft.com/office/drawing/2014/main" id="{9FE92C66-D722-497D-BFB8-67B4D5ED200C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209550" y="219076"/>
          <a:ext cx="1752600" cy="514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4A42-3DD1-4B70-B455-576C757CD900}">
  <dimension ref="A1:Q155"/>
  <sheetViews>
    <sheetView showGridLines="0" tabSelected="1" topLeftCell="A2" zoomScaleNormal="100" workbookViewId="0">
      <pane xSplit="5" ySplit="4" topLeftCell="F152" activePane="bottomRight" state="frozen"/>
      <selection activeCell="A2" sqref="A2"/>
      <selection pane="topRight" activeCell="F2" sqref="F2"/>
      <selection pane="bottomLeft" activeCell="A6" sqref="A6"/>
      <selection pane="bottomRight" activeCell="L155" sqref="L155"/>
    </sheetView>
  </sheetViews>
  <sheetFormatPr baseColWidth="10" defaultRowHeight="14.25" x14ac:dyDescent="0.2"/>
  <cols>
    <col min="1" max="1" width="19.7109375" style="2" bestFit="1" customWidth="1"/>
    <col min="2" max="2" width="9.85546875" style="2" customWidth="1"/>
    <col min="3" max="3" width="4.5703125" style="2" bestFit="1" customWidth="1"/>
    <col min="4" max="4" width="4.42578125" style="2" bestFit="1" customWidth="1"/>
    <col min="5" max="5" width="27.7109375" style="2" customWidth="1"/>
    <col min="6" max="6" width="21.28515625" style="2" bestFit="1" customWidth="1"/>
    <col min="7" max="7" width="20" style="2" bestFit="1" customWidth="1"/>
    <col min="8" max="10" width="21.28515625" style="2" bestFit="1" customWidth="1"/>
    <col min="11" max="11" width="16.42578125" style="2" customWidth="1"/>
    <col min="12" max="12" width="19.85546875" style="2" customWidth="1"/>
    <col min="13" max="16384" width="11.42578125" style="2"/>
  </cols>
  <sheetData>
    <row r="1" spans="1:15" ht="31.5" x14ac:dyDescent="0.2">
      <c r="A1" s="89"/>
      <c r="B1" s="90"/>
      <c r="C1" s="95" t="s">
        <v>265</v>
      </c>
      <c r="D1" s="96"/>
      <c r="E1" s="96"/>
      <c r="F1" s="96"/>
      <c r="G1" s="96"/>
      <c r="H1" s="71" t="s">
        <v>0</v>
      </c>
      <c r="I1" s="71" t="s">
        <v>0</v>
      </c>
      <c r="J1" s="71" t="s">
        <v>0</v>
      </c>
    </row>
    <row r="2" spans="1:15" ht="31.5" x14ac:dyDescent="0.2">
      <c r="A2" s="91"/>
      <c r="B2" s="92"/>
      <c r="C2" s="97" t="s">
        <v>271</v>
      </c>
      <c r="D2" s="98"/>
      <c r="E2" s="98"/>
      <c r="F2" s="98"/>
      <c r="G2" s="98"/>
      <c r="H2" s="71" t="s">
        <v>0</v>
      </c>
      <c r="I2" s="71" t="s">
        <v>0</v>
      </c>
      <c r="J2" s="72"/>
    </row>
    <row r="3" spans="1:15" x14ac:dyDescent="0.2">
      <c r="A3" s="93"/>
      <c r="B3" s="94"/>
      <c r="C3" s="65"/>
      <c r="D3" s="65"/>
      <c r="E3" s="65"/>
      <c r="F3" s="65"/>
      <c r="G3" s="73"/>
      <c r="H3" s="71" t="s">
        <v>0</v>
      </c>
      <c r="I3" s="71" t="s">
        <v>0</v>
      </c>
      <c r="J3" s="71" t="s">
        <v>0</v>
      </c>
    </row>
    <row r="4" spans="1:15" ht="28.5" x14ac:dyDescent="0.2">
      <c r="A4" s="64" t="s">
        <v>1</v>
      </c>
      <c r="B4" s="64" t="s">
        <v>2</v>
      </c>
      <c r="C4" s="64" t="s">
        <v>3</v>
      </c>
      <c r="D4" s="64" t="s">
        <v>4</v>
      </c>
      <c r="E4" s="64" t="s">
        <v>5</v>
      </c>
      <c r="F4" s="64" t="s">
        <v>6</v>
      </c>
      <c r="G4" s="64" t="s">
        <v>7</v>
      </c>
      <c r="H4" s="64" t="s">
        <v>8</v>
      </c>
      <c r="I4" s="64" t="s">
        <v>9</v>
      </c>
      <c r="J4" s="64" t="s">
        <v>10</v>
      </c>
      <c r="K4" s="64" t="s">
        <v>261</v>
      </c>
      <c r="L4" s="64" t="s">
        <v>262</v>
      </c>
    </row>
    <row r="5" spans="1:15" x14ac:dyDescent="0.2">
      <c r="A5" s="35" t="s">
        <v>12</v>
      </c>
      <c r="B5" s="37"/>
      <c r="C5" s="37"/>
      <c r="D5" s="36"/>
      <c r="E5" s="38" t="s">
        <v>170</v>
      </c>
      <c r="F5" s="52">
        <f t="shared" ref="F5:J5" si="0">+F6+F43+F105+F119</f>
        <v>234016125793</v>
      </c>
      <c r="G5" s="52">
        <f t="shared" si="0"/>
        <v>58671203.799999997</v>
      </c>
      <c r="H5" s="52">
        <f t="shared" si="0"/>
        <v>175637743241.32999</v>
      </c>
      <c r="I5" s="52">
        <f t="shared" si="0"/>
        <v>164193036467.85999</v>
      </c>
      <c r="J5" s="52">
        <f t="shared" si="0"/>
        <v>164066822870.14999</v>
      </c>
      <c r="K5" s="39">
        <f>H5/$F$5</f>
        <v>0.75053692409509898</v>
      </c>
      <c r="L5" s="39">
        <f>I5/$F$5</f>
        <v>0.70163129105512012</v>
      </c>
      <c r="N5" s="74"/>
      <c r="O5" s="74"/>
    </row>
    <row r="6" spans="1:15" x14ac:dyDescent="0.2">
      <c r="A6" s="40" t="s">
        <v>178</v>
      </c>
      <c r="B6" s="42"/>
      <c r="C6" s="42"/>
      <c r="D6" s="41"/>
      <c r="E6" s="43" t="s">
        <v>177</v>
      </c>
      <c r="F6" s="69">
        <f t="shared" ref="F6:J6" si="1">F7</f>
        <v>189764563159</v>
      </c>
      <c r="G6" s="69">
        <f t="shared" si="1"/>
        <v>0</v>
      </c>
      <c r="H6" s="69">
        <f t="shared" si="1"/>
        <v>140150181450</v>
      </c>
      <c r="I6" s="69">
        <f t="shared" si="1"/>
        <v>139905688130.20001</v>
      </c>
      <c r="J6" s="69">
        <f t="shared" si="1"/>
        <v>139905688130.20001</v>
      </c>
      <c r="K6" s="44">
        <f>H6/F6</f>
        <v>0.73854769887974769</v>
      </c>
      <c r="L6" s="44">
        <f>I6/F6</f>
        <v>0.73725929541953406</v>
      </c>
      <c r="N6" s="74"/>
      <c r="O6" s="74"/>
    </row>
    <row r="7" spans="1:15" ht="28.5" x14ac:dyDescent="0.2">
      <c r="A7" s="8" t="s">
        <v>201</v>
      </c>
      <c r="B7" s="9"/>
      <c r="C7" s="9"/>
      <c r="D7" s="10"/>
      <c r="E7" s="6" t="s">
        <v>202</v>
      </c>
      <c r="F7" s="53">
        <f t="shared" ref="F7:J7" si="2">SUM(F8+F21+F314+F29+F41)</f>
        <v>189764563159</v>
      </c>
      <c r="G7" s="53">
        <f t="shared" si="2"/>
        <v>0</v>
      </c>
      <c r="H7" s="53">
        <f t="shared" si="2"/>
        <v>140150181450</v>
      </c>
      <c r="I7" s="53">
        <f t="shared" si="2"/>
        <v>139905688130.20001</v>
      </c>
      <c r="J7" s="53">
        <f t="shared" si="2"/>
        <v>139905688130.20001</v>
      </c>
      <c r="K7" s="11">
        <f>H7/F7</f>
        <v>0.73854769887974769</v>
      </c>
      <c r="L7" s="11">
        <f>I7/F7</f>
        <v>0.73725929541953406</v>
      </c>
      <c r="N7" s="74"/>
      <c r="O7" s="74"/>
    </row>
    <row r="8" spans="1:15" x14ac:dyDescent="0.2">
      <c r="A8" s="12" t="s">
        <v>198</v>
      </c>
      <c r="B8" s="13" t="s">
        <v>13</v>
      </c>
      <c r="C8" s="13">
        <v>10</v>
      </c>
      <c r="D8" s="14" t="s">
        <v>15</v>
      </c>
      <c r="E8" s="4" t="s">
        <v>203</v>
      </c>
      <c r="F8" s="55">
        <f t="shared" ref="F8:J8" si="3">SUM(F9+F19)</f>
        <v>100074000000</v>
      </c>
      <c r="G8" s="55">
        <f t="shared" si="3"/>
        <v>0</v>
      </c>
      <c r="H8" s="55">
        <f t="shared" si="3"/>
        <v>78710188861</v>
      </c>
      <c r="I8" s="55">
        <f t="shared" si="3"/>
        <v>78465695541.199997</v>
      </c>
      <c r="J8" s="55">
        <f t="shared" si="3"/>
        <v>78465695541.199997</v>
      </c>
      <c r="K8" s="11">
        <f>H8/F8</f>
        <v>0.78651986391070605</v>
      </c>
      <c r="L8" s="11">
        <f>I8/F8</f>
        <v>0.78407673862541716</v>
      </c>
      <c r="N8" s="74"/>
      <c r="O8" s="74"/>
    </row>
    <row r="9" spans="1:15" ht="28.5" x14ac:dyDescent="0.2">
      <c r="A9" s="12" t="s">
        <v>204</v>
      </c>
      <c r="B9" s="13" t="s">
        <v>13</v>
      </c>
      <c r="C9" s="13">
        <v>10</v>
      </c>
      <c r="D9" s="14" t="s">
        <v>15</v>
      </c>
      <c r="E9" s="4" t="s">
        <v>205</v>
      </c>
      <c r="F9" s="55">
        <f t="shared" ref="F9:J9" si="4">SUM(F10:F18)</f>
        <v>97070088192</v>
      </c>
      <c r="G9" s="55">
        <f t="shared" si="4"/>
        <v>0</v>
      </c>
      <c r="H9" s="55">
        <f t="shared" si="4"/>
        <v>76586616697</v>
      </c>
      <c r="I9" s="55">
        <f t="shared" si="4"/>
        <v>76342123377.199997</v>
      </c>
      <c r="J9" s="55">
        <f t="shared" si="4"/>
        <v>76342123377.199997</v>
      </c>
      <c r="K9" s="11">
        <f>H9/F9</f>
        <v>0.78898266318163146</v>
      </c>
      <c r="L9" s="11">
        <f>I9/F9</f>
        <v>0.78646393342302234</v>
      </c>
      <c r="N9" s="74"/>
      <c r="O9" s="74"/>
    </row>
    <row r="10" spans="1:15" x14ac:dyDescent="0.2">
      <c r="A10" s="62" t="s">
        <v>11</v>
      </c>
      <c r="B10" s="63" t="s">
        <v>13</v>
      </c>
      <c r="C10" s="63" t="s">
        <v>14</v>
      </c>
      <c r="D10" s="63" t="s">
        <v>15</v>
      </c>
      <c r="E10" s="75" t="s">
        <v>16</v>
      </c>
      <c r="F10" s="76">
        <f>64734765520+420000000</f>
        <v>65154765520</v>
      </c>
      <c r="G10" s="76">
        <v>0</v>
      </c>
      <c r="H10" s="76">
        <v>55218891348</v>
      </c>
      <c r="I10" s="76">
        <v>54974398028.199997</v>
      </c>
      <c r="J10" s="76">
        <v>54974398028.199997</v>
      </c>
      <c r="K10" s="70">
        <f>H10/F10</f>
        <v>0.84750349275756243</v>
      </c>
      <c r="L10" s="70">
        <f>I10/F10</f>
        <v>0.84375099180312418</v>
      </c>
    </row>
    <row r="11" spans="1:15" x14ac:dyDescent="0.2">
      <c r="A11" s="62" t="s">
        <v>17</v>
      </c>
      <c r="B11" s="63" t="s">
        <v>13</v>
      </c>
      <c r="C11" s="63" t="s">
        <v>14</v>
      </c>
      <c r="D11" s="63" t="s">
        <v>15</v>
      </c>
      <c r="E11" s="75" t="s">
        <v>18</v>
      </c>
      <c r="F11" s="76">
        <v>1385019066</v>
      </c>
      <c r="G11" s="76">
        <v>0</v>
      </c>
      <c r="H11" s="76">
        <v>596275805</v>
      </c>
      <c r="I11" s="76">
        <v>596275805</v>
      </c>
      <c r="J11" s="76">
        <v>596275805</v>
      </c>
      <c r="K11" s="70">
        <f t="shared" ref="K11:K18" si="5">H11/F11</f>
        <v>0.43051812039098675</v>
      </c>
      <c r="L11" s="70">
        <f t="shared" ref="L11:L18" si="6">I11/F11</f>
        <v>0.43051812039098675</v>
      </c>
    </row>
    <row r="12" spans="1:15" x14ac:dyDescent="0.2">
      <c r="A12" s="62" t="s">
        <v>19</v>
      </c>
      <c r="B12" s="63" t="s">
        <v>13</v>
      </c>
      <c r="C12" s="63" t="s">
        <v>14</v>
      </c>
      <c r="D12" s="63" t="s">
        <v>15</v>
      </c>
      <c r="E12" s="75" t="s">
        <v>20</v>
      </c>
      <c r="F12" s="76">
        <v>275384039</v>
      </c>
      <c r="G12" s="76">
        <v>0</v>
      </c>
      <c r="H12" s="76">
        <v>258016076</v>
      </c>
      <c r="I12" s="76">
        <v>258016076</v>
      </c>
      <c r="J12" s="76">
        <v>258016076</v>
      </c>
      <c r="K12" s="70">
        <f t="shared" si="5"/>
        <v>0.93693184593025747</v>
      </c>
      <c r="L12" s="70">
        <f t="shared" si="6"/>
        <v>0.93693184593025747</v>
      </c>
    </row>
    <row r="13" spans="1:15" x14ac:dyDescent="0.2">
      <c r="A13" s="62" t="s">
        <v>21</v>
      </c>
      <c r="B13" s="63" t="s">
        <v>13</v>
      </c>
      <c r="C13" s="63" t="s">
        <v>14</v>
      </c>
      <c r="D13" s="63" t="s">
        <v>15</v>
      </c>
      <c r="E13" s="75" t="s">
        <v>22</v>
      </c>
      <c r="F13" s="76">
        <v>1341260390</v>
      </c>
      <c r="G13" s="76">
        <v>0</v>
      </c>
      <c r="H13" s="76">
        <v>1291117570</v>
      </c>
      <c r="I13" s="76">
        <v>1291117570</v>
      </c>
      <c r="J13" s="76">
        <v>1291117570</v>
      </c>
      <c r="K13" s="70">
        <f t="shared" si="5"/>
        <v>0.96261514887500699</v>
      </c>
      <c r="L13" s="70">
        <f t="shared" si="6"/>
        <v>0.96261514887500699</v>
      </c>
    </row>
    <row r="14" spans="1:15" x14ac:dyDescent="0.2">
      <c r="A14" s="62" t="s">
        <v>23</v>
      </c>
      <c r="B14" s="63" t="s">
        <v>13</v>
      </c>
      <c r="C14" s="63" t="s">
        <v>14</v>
      </c>
      <c r="D14" s="63" t="s">
        <v>15</v>
      </c>
      <c r="E14" s="75" t="s">
        <v>24</v>
      </c>
      <c r="F14" s="76">
        <v>4733525142</v>
      </c>
      <c r="G14" s="76">
        <v>0</v>
      </c>
      <c r="H14" s="76">
        <v>4526195091</v>
      </c>
      <c r="I14" s="76">
        <v>4526195091</v>
      </c>
      <c r="J14" s="76">
        <v>4526195091</v>
      </c>
      <c r="K14" s="70">
        <f t="shared" si="5"/>
        <v>0.95619965146896857</v>
      </c>
      <c r="L14" s="70">
        <f t="shared" si="6"/>
        <v>0.95619965146896857</v>
      </c>
    </row>
    <row r="15" spans="1:15" ht="28.5" x14ac:dyDescent="0.2">
      <c r="A15" s="62" t="s">
        <v>25</v>
      </c>
      <c r="B15" s="63" t="s">
        <v>13</v>
      </c>
      <c r="C15" s="63" t="s">
        <v>14</v>
      </c>
      <c r="D15" s="63" t="s">
        <v>15</v>
      </c>
      <c r="E15" s="75" t="s">
        <v>26</v>
      </c>
      <c r="F15" s="76">
        <v>2506844344</v>
      </c>
      <c r="G15" s="76">
        <v>0</v>
      </c>
      <c r="H15" s="76">
        <v>2248697201</v>
      </c>
      <c r="I15" s="76">
        <v>2248697201</v>
      </c>
      <c r="J15" s="76">
        <v>2248697201</v>
      </c>
      <c r="K15" s="70">
        <f t="shared" si="5"/>
        <v>0.89702306662244047</v>
      </c>
      <c r="L15" s="70">
        <f t="shared" si="6"/>
        <v>0.89702306662244047</v>
      </c>
    </row>
    <row r="16" spans="1:15" ht="42.75" x14ac:dyDescent="0.2">
      <c r="A16" s="62" t="s">
        <v>27</v>
      </c>
      <c r="B16" s="63" t="s">
        <v>13</v>
      </c>
      <c r="C16" s="63" t="s">
        <v>14</v>
      </c>
      <c r="D16" s="63" t="s">
        <v>15</v>
      </c>
      <c r="E16" s="75" t="s">
        <v>28</v>
      </c>
      <c r="F16" s="76">
        <v>10623798104</v>
      </c>
      <c r="G16" s="76">
        <v>0</v>
      </c>
      <c r="H16" s="76">
        <v>9405151399</v>
      </c>
      <c r="I16" s="76">
        <v>9405151399</v>
      </c>
      <c r="J16" s="76">
        <v>9405151399</v>
      </c>
      <c r="K16" s="70">
        <f t="shared" si="5"/>
        <v>0.88529086367509535</v>
      </c>
      <c r="L16" s="70">
        <f t="shared" si="6"/>
        <v>0.88529086367509535</v>
      </c>
    </row>
    <row r="17" spans="1:17" x14ac:dyDescent="0.2">
      <c r="A17" s="62" t="s">
        <v>29</v>
      </c>
      <c r="B17" s="63" t="s">
        <v>13</v>
      </c>
      <c r="C17" s="63" t="s">
        <v>14</v>
      </c>
      <c r="D17" s="63" t="s">
        <v>15</v>
      </c>
      <c r="E17" s="75" t="s">
        <v>30</v>
      </c>
      <c r="F17" s="76">
        <v>7246594515</v>
      </c>
      <c r="G17" s="76">
        <v>0</v>
      </c>
      <c r="H17" s="76">
        <v>254134340</v>
      </c>
      <c r="I17" s="76">
        <v>254134340</v>
      </c>
      <c r="J17" s="76">
        <v>254134340</v>
      </c>
      <c r="K17" s="70">
        <f t="shared" si="5"/>
        <v>3.5069485324997519E-2</v>
      </c>
      <c r="L17" s="70">
        <f t="shared" si="6"/>
        <v>3.5069485324997519E-2</v>
      </c>
    </row>
    <row r="18" spans="1:17" x14ac:dyDescent="0.2">
      <c r="A18" s="62" t="s">
        <v>31</v>
      </c>
      <c r="B18" s="63" t="s">
        <v>13</v>
      </c>
      <c r="C18" s="63" t="s">
        <v>14</v>
      </c>
      <c r="D18" s="63" t="s">
        <v>15</v>
      </c>
      <c r="E18" s="75" t="s">
        <v>32</v>
      </c>
      <c r="F18" s="76">
        <v>3802897072</v>
      </c>
      <c r="G18" s="76">
        <v>0</v>
      </c>
      <c r="H18" s="76">
        <v>2788137867</v>
      </c>
      <c r="I18" s="76">
        <v>2788137867</v>
      </c>
      <c r="J18" s="76">
        <v>2788137867</v>
      </c>
      <c r="K18" s="70">
        <f t="shared" si="5"/>
        <v>0.73316153822003838</v>
      </c>
      <c r="L18" s="70">
        <f t="shared" si="6"/>
        <v>0.73316153822003838</v>
      </c>
    </row>
    <row r="19" spans="1:17" s="5" customFormat="1" ht="28.5" x14ac:dyDescent="0.2">
      <c r="A19" s="12" t="s">
        <v>206</v>
      </c>
      <c r="B19" s="13" t="s">
        <v>13</v>
      </c>
      <c r="C19" s="13">
        <v>10</v>
      </c>
      <c r="D19" s="14" t="s">
        <v>15</v>
      </c>
      <c r="E19" s="4" t="s">
        <v>207</v>
      </c>
      <c r="F19" s="55">
        <f t="shared" ref="F19:J19" si="7">F20</f>
        <v>3003911808</v>
      </c>
      <c r="G19" s="55">
        <f t="shared" si="7"/>
        <v>0</v>
      </c>
      <c r="H19" s="55">
        <f t="shared" si="7"/>
        <v>2123572164</v>
      </c>
      <c r="I19" s="55">
        <f t="shared" si="7"/>
        <v>2123572164</v>
      </c>
      <c r="J19" s="55">
        <f t="shared" si="7"/>
        <v>2123572164</v>
      </c>
      <c r="K19" s="11">
        <f>H19/F19</f>
        <v>0.70693558923551458</v>
      </c>
      <c r="L19" s="11">
        <f>I19/F19</f>
        <v>0.70693558923551458</v>
      </c>
      <c r="M19" s="2"/>
      <c r="N19" s="74"/>
      <c r="O19" s="74"/>
      <c r="P19" s="2"/>
      <c r="Q19" s="2"/>
    </row>
    <row r="20" spans="1:17" ht="28.5" x14ac:dyDescent="0.2">
      <c r="A20" s="62" t="s">
        <v>33</v>
      </c>
      <c r="B20" s="63" t="s">
        <v>13</v>
      </c>
      <c r="C20" s="63" t="s">
        <v>14</v>
      </c>
      <c r="D20" s="63" t="s">
        <v>15</v>
      </c>
      <c r="E20" s="75" t="s">
        <v>34</v>
      </c>
      <c r="F20" s="76">
        <v>3003911808</v>
      </c>
      <c r="G20" s="76">
        <v>0</v>
      </c>
      <c r="H20" s="76">
        <v>2123572164</v>
      </c>
      <c r="I20" s="76">
        <v>2123572164</v>
      </c>
      <c r="J20" s="76">
        <v>2123572164</v>
      </c>
      <c r="K20" s="70">
        <f>H20/F20</f>
        <v>0.70693558923551458</v>
      </c>
      <c r="L20" s="70">
        <f>I20/F20</f>
        <v>0.70693558923551458</v>
      </c>
    </row>
    <row r="21" spans="1:17" ht="28.5" x14ac:dyDescent="0.2">
      <c r="A21" s="12" t="s">
        <v>197</v>
      </c>
      <c r="B21" s="14" t="s">
        <v>13</v>
      </c>
      <c r="C21" s="14">
        <v>10</v>
      </c>
      <c r="D21" s="14" t="s">
        <v>15</v>
      </c>
      <c r="E21" s="4" t="s">
        <v>196</v>
      </c>
      <c r="F21" s="55">
        <f t="shared" ref="F21:J21" si="8">SUM(F22:F28)</f>
        <v>40608000000</v>
      </c>
      <c r="G21" s="55">
        <f t="shared" si="8"/>
        <v>0</v>
      </c>
      <c r="H21" s="55">
        <f t="shared" si="8"/>
        <v>33527048784</v>
      </c>
      <c r="I21" s="55">
        <f t="shared" si="8"/>
        <v>33527048784</v>
      </c>
      <c r="J21" s="55">
        <f t="shared" si="8"/>
        <v>33527048784</v>
      </c>
      <c r="K21" s="11">
        <f>H21/F21</f>
        <v>0.82562669385342791</v>
      </c>
      <c r="L21" s="11">
        <f>I21/F21</f>
        <v>0.82562669385342791</v>
      </c>
      <c r="N21" s="74"/>
      <c r="O21" s="74"/>
    </row>
    <row r="22" spans="1:17" ht="28.5" x14ac:dyDescent="0.2">
      <c r="A22" s="62" t="s">
        <v>35</v>
      </c>
      <c r="B22" s="63" t="s">
        <v>13</v>
      </c>
      <c r="C22" s="63" t="s">
        <v>14</v>
      </c>
      <c r="D22" s="63" t="s">
        <v>15</v>
      </c>
      <c r="E22" s="75" t="s">
        <v>36</v>
      </c>
      <c r="F22" s="76">
        <v>10352084863</v>
      </c>
      <c r="G22" s="76">
        <v>0</v>
      </c>
      <c r="H22" s="76">
        <v>9227339112</v>
      </c>
      <c r="I22" s="76">
        <v>9227339112</v>
      </c>
      <c r="J22" s="76">
        <v>9227339112</v>
      </c>
      <c r="K22" s="70">
        <f t="shared" ref="K22:K28" si="9">H22/F22</f>
        <v>0.89135079881154955</v>
      </c>
      <c r="L22" s="70">
        <f t="shared" ref="L22:L28" si="10">I22/F22</f>
        <v>0.89135079881154955</v>
      </c>
    </row>
    <row r="23" spans="1:17" ht="28.5" x14ac:dyDescent="0.2">
      <c r="A23" s="62" t="s">
        <v>37</v>
      </c>
      <c r="B23" s="63" t="s">
        <v>13</v>
      </c>
      <c r="C23" s="63" t="s">
        <v>14</v>
      </c>
      <c r="D23" s="63" t="s">
        <v>15</v>
      </c>
      <c r="E23" s="75" t="s">
        <v>38</v>
      </c>
      <c r="F23" s="76">
        <v>7892722350</v>
      </c>
      <c r="G23" s="76">
        <v>0</v>
      </c>
      <c r="H23" s="76">
        <v>6556957493</v>
      </c>
      <c r="I23" s="76">
        <v>6556957493</v>
      </c>
      <c r="J23" s="76">
        <v>6556957493</v>
      </c>
      <c r="K23" s="70">
        <f t="shared" si="9"/>
        <v>0.83075993329475217</v>
      </c>
      <c r="L23" s="70">
        <f t="shared" si="10"/>
        <v>0.83075993329475217</v>
      </c>
    </row>
    <row r="24" spans="1:17" x14ac:dyDescent="0.2">
      <c r="A24" s="62" t="s">
        <v>39</v>
      </c>
      <c r="B24" s="63" t="s">
        <v>13</v>
      </c>
      <c r="C24" s="63" t="s">
        <v>14</v>
      </c>
      <c r="D24" s="63" t="s">
        <v>15</v>
      </c>
      <c r="E24" s="75" t="s">
        <v>40</v>
      </c>
      <c r="F24" s="76">
        <v>8660257404</v>
      </c>
      <c r="G24" s="76">
        <v>0</v>
      </c>
      <c r="H24" s="76">
        <v>6896479979</v>
      </c>
      <c r="I24" s="76">
        <v>6896479979</v>
      </c>
      <c r="J24" s="76">
        <v>6896479979</v>
      </c>
      <c r="K24" s="70">
        <f t="shared" si="9"/>
        <v>0.79633660493909264</v>
      </c>
      <c r="L24" s="70">
        <f t="shared" si="10"/>
        <v>0.79633660493909264</v>
      </c>
    </row>
    <row r="25" spans="1:17" ht="28.5" x14ac:dyDescent="0.2">
      <c r="A25" s="62" t="s">
        <v>41</v>
      </c>
      <c r="B25" s="63" t="s">
        <v>13</v>
      </c>
      <c r="C25" s="63" t="s">
        <v>14</v>
      </c>
      <c r="D25" s="63" t="s">
        <v>15</v>
      </c>
      <c r="E25" s="75" t="s">
        <v>42</v>
      </c>
      <c r="F25" s="76">
        <v>4075091773</v>
      </c>
      <c r="G25" s="76">
        <v>0</v>
      </c>
      <c r="H25" s="76">
        <v>3285944800</v>
      </c>
      <c r="I25" s="76">
        <v>3285944800</v>
      </c>
      <c r="J25" s="76">
        <v>3285944800</v>
      </c>
      <c r="K25" s="70">
        <f t="shared" si="9"/>
        <v>0.80634866232250613</v>
      </c>
      <c r="L25" s="70">
        <f t="shared" si="10"/>
        <v>0.80634866232250613</v>
      </c>
    </row>
    <row r="26" spans="1:17" ht="42.75" x14ac:dyDescent="0.2">
      <c r="A26" s="62" t="s">
        <v>43</v>
      </c>
      <c r="B26" s="63" t="s">
        <v>13</v>
      </c>
      <c r="C26" s="63" t="s">
        <v>14</v>
      </c>
      <c r="D26" s="63" t="s">
        <v>15</v>
      </c>
      <c r="E26" s="75" t="s">
        <v>44</v>
      </c>
      <c r="F26" s="76">
        <v>4533978893</v>
      </c>
      <c r="G26" s="76">
        <v>0</v>
      </c>
      <c r="H26" s="76">
        <v>3452409000</v>
      </c>
      <c r="I26" s="76">
        <v>3452409000</v>
      </c>
      <c r="J26" s="76">
        <v>3452409000</v>
      </c>
      <c r="K26" s="70">
        <f t="shared" si="9"/>
        <v>0.76145237582163572</v>
      </c>
      <c r="L26" s="70">
        <f t="shared" si="10"/>
        <v>0.76145237582163572</v>
      </c>
    </row>
    <row r="27" spans="1:17" x14ac:dyDescent="0.2">
      <c r="A27" s="62" t="s">
        <v>45</v>
      </c>
      <c r="B27" s="63" t="s">
        <v>13</v>
      </c>
      <c r="C27" s="63" t="s">
        <v>14</v>
      </c>
      <c r="D27" s="63" t="s">
        <v>15</v>
      </c>
      <c r="E27" s="75" t="s">
        <v>46</v>
      </c>
      <c r="F27" s="76">
        <v>3056318830</v>
      </c>
      <c r="G27" s="76">
        <v>0</v>
      </c>
      <c r="H27" s="76">
        <v>2464589500</v>
      </c>
      <c r="I27" s="76">
        <v>2464589500</v>
      </c>
      <c r="J27" s="76">
        <v>2464589500</v>
      </c>
      <c r="K27" s="70">
        <f t="shared" si="9"/>
        <v>0.80639149155783596</v>
      </c>
      <c r="L27" s="70">
        <f t="shared" si="10"/>
        <v>0.80639149155783596</v>
      </c>
    </row>
    <row r="28" spans="1:17" x14ac:dyDescent="0.2">
      <c r="A28" s="62" t="s">
        <v>47</v>
      </c>
      <c r="B28" s="63" t="s">
        <v>13</v>
      </c>
      <c r="C28" s="63" t="s">
        <v>14</v>
      </c>
      <c r="D28" s="63" t="s">
        <v>15</v>
      </c>
      <c r="E28" s="75" t="s">
        <v>48</v>
      </c>
      <c r="F28" s="76">
        <v>2037545887</v>
      </c>
      <c r="G28" s="76">
        <v>0</v>
      </c>
      <c r="H28" s="76">
        <v>1643328900</v>
      </c>
      <c r="I28" s="76">
        <v>1643328900</v>
      </c>
      <c r="J28" s="76">
        <v>1643328900</v>
      </c>
      <c r="K28" s="70">
        <f t="shared" si="9"/>
        <v>0.80652362750935191</v>
      </c>
      <c r="L28" s="70">
        <f t="shared" si="10"/>
        <v>0.80652362750935191</v>
      </c>
    </row>
    <row r="29" spans="1:17" ht="42.75" x14ac:dyDescent="0.2">
      <c r="A29" s="15" t="s">
        <v>195</v>
      </c>
      <c r="B29" s="13" t="s">
        <v>13</v>
      </c>
      <c r="C29" s="13">
        <v>10</v>
      </c>
      <c r="D29" s="14" t="s">
        <v>15</v>
      </c>
      <c r="E29" s="4" t="s">
        <v>194</v>
      </c>
      <c r="F29" s="55">
        <f t="shared" ref="F29" si="11">SUM(F34:F40)+F30</f>
        <v>40020563159</v>
      </c>
      <c r="G29" s="55">
        <f t="shared" ref="G29:J29" si="12">SUM(G34:G40)+G30</f>
        <v>0</v>
      </c>
      <c r="H29" s="55">
        <f t="shared" si="12"/>
        <v>27912943805</v>
      </c>
      <c r="I29" s="55">
        <f t="shared" si="12"/>
        <v>27912943805</v>
      </c>
      <c r="J29" s="55">
        <f t="shared" si="12"/>
        <v>27912943805</v>
      </c>
      <c r="K29" s="11">
        <f>H29/F29</f>
        <v>0.69746504301059076</v>
      </c>
      <c r="L29" s="11">
        <f>I29/F29</f>
        <v>0.69746504301059076</v>
      </c>
      <c r="N29" s="74"/>
      <c r="O29" s="74"/>
    </row>
    <row r="30" spans="1:17" ht="28.5" x14ac:dyDescent="0.2">
      <c r="A30" s="16" t="s">
        <v>199</v>
      </c>
      <c r="B30" s="17" t="s">
        <v>13</v>
      </c>
      <c r="C30" s="17">
        <v>10</v>
      </c>
      <c r="D30" s="18" t="s">
        <v>15</v>
      </c>
      <c r="E30" s="1" t="s">
        <v>200</v>
      </c>
      <c r="F30" s="56">
        <f t="shared" ref="F30:J30" si="13">+F31+F32+F33</f>
        <v>6444501265</v>
      </c>
      <c r="G30" s="56">
        <f t="shared" si="13"/>
        <v>0</v>
      </c>
      <c r="H30" s="56">
        <f t="shared" si="13"/>
        <v>4449774425</v>
      </c>
      <c r="I30" s="56">
        <f t="shared" si="13"/>
        <v>4449774425</v>
      </c>
      <c r="J30" s="56">
        <f t="shared" si="13"/>
        <v>4449774425</v>
      </c>
      <c r="K30" s="70">
        <f t="shared" ref="K30:K42" si="14">H30/F30</f>
        <v>0.69047615044575528</v>
      </c>
      <c r="L30" s="70">
        <f t="shared" ref="L30:L42" si="15">I30/F30</f>
        <v>0.69047615044575528</v>
      </c>
      <c r="N30" s="74"/>
      <c r="O30" s="74"/>
    </row>
    <row r="31" spans="1:17" x14ac:dyDescent="0.2">
      <c r="A31" s="62" t="s">
        <v>49</v>
      </c>
      <c r="B31" s="63" t="s">
        <v>13</v>
      </c>
      <c r="C31" s="63" t="s">
        <v>14</v>
      </c>
      <c r="D31" s="63" t="s">
        <v>15</v>
      </c>
      <c r="E31" s="75" t="s">
        <v>50</v>
      </c>
      <c r="F31" s="76">
        <v>5128746700</v>
      </c>
      <c r="G31" s="76">
        <v>0</v>
      </c>
      <c r="H31" s="76">
        <v>3495636559</v>
      </c>
      <c r="I31" s="76">
        <v>3495636559</v>
      </c>
      <c r="J31" s="76">
        <v>3495636559</v>
      </c>
      <c r="K31" s="70">
        <f t="shared" si="14"/>
        <v>0.68157715002770558</v>
      </c>
      <c r="L31" s="70">
        <f t="shared" si="15"/>
        <v>0.68157715002770558</v>
      </c>
    </row>
    <row r="32" spans="1:17" ht="28.5" x14ac:dyDescent="0.2">
      <c r="A32" s="62" t="s">
        <v>51</v>
      </c>
      <c r="B32" s="63" t="s">
        <v>13</v>
      </c>
      <c r="C32" s="63" t="s">
        <v>14</v>
      </c>
      <c r="D32" s="63" t="s">
        <v>15</v>
      </c>
      <c r="E32" s="75" t="s">
        <v>52</v>
      </c>
      <c r="F32" s="76">
        <v>856310028</v>
      </c>
      <c r="G32" s="76">
        <v>0</v>
      </c>
      <c r="H32" s="76">
        <v>510294961</v>
      </c>
      <c r="I32" s="76">
        <v>510294961</v>
      </c>
      <c r="J32" s="76">
        <v>510294961</v>
      </c>
      <c r="K32" s="70">
        <f t="shared" si="14"/>
        <v>0.59592314035121863</v>
      </c>
      <c r="L32" s="70">
        <f t="shared" si="15"/>
        <v>0.59592314035121863</v>
      </c>
    </row>
    <row r="33" spans="1:17" ht="28.5" x14ac:dyDescent="0.2">
      <c r="A33" s="62" t="s">
        <v>53</v>
      </c>
      <c r="B33" s="63" t="s">
        <v>13</v>
      </c>
      <c r="C33" s="63" t="s">
        <v>14</v>
      </c>
      <c r="D33" s="63" t="s">
        <v>15</v>
      </c>
      <c r="E33" s="75" t="s">
        <v>54</v>
      </c>
      <c r="F33" s="76">
        <v>459444537</v>
      </c>
      <c r="G33" s="76">
        <v>0</v>
      </c>
      <c r="H33" s="76">
        <v>443842905</v>
      </c>
      <c r="I33" s="76">
        <v>443842905</v>
      </c>
      <c r="J33" s="76">
        <v>443842905</v>
      </c>
      <c r="K33" s="70">
        <f t="shared" si="14"/>
        <v>0.96604240393873697</v>
      </c>
      <c r="L33" s="70">
        <f t="shared" si="15"/>
        <v>0.96604240393873697</v>
      </c>
    </row>
    <row r="34" spans="1:17" ht="28.5" x14ac:dyDescent="0.2">
      <c r="A34" s="62" t="s">
        <v>55</v>
      </c>
      <c r="B34" s="63" t="s">
        <v>13</v>
      </c>
      <c r="C34" s="63" t="s">
        <v>14</v>
      </c>
      <c r="D34" s="63" t="s">
        <v>15</v>
      </c>
      <c r="E34" s="75" t="s">
        <v>56</v>
      </c>
      <c r="F34" s="76">
        <v>1080768188</v>
      </c>
      <c r="G34" s="76">
        <v>0</v>
      </c>
      <c r="H34" s="76">
        <v>945345764</v>
      </c>
      <c r="I34" s="76">
        <v>945345764</v>
      </c>
      <c r="J34" s="76">
        <v>945345764</v>
      </c>
      <c r="K34" s="70">
        <f t="shared" si="14"/>
        <v>0.8746979921285396</v>
      </c>
      <c r="L34" s="70">
        <f t="shared" si="15"/>
        <v>0.8746979921285396</v>
      </c>
    </row>
    <row r="35" spans="1:17" ht="28.5" x14ac:dyDescent="0.2">
      <c r="A35" s="62" t="s">
        <v>57</v>
      </c>
      <c r="B35" s="63" t="s">
        <v>13</v>
      </c>
      <c r="C35" s="63" t="s">
        <v>14</v>
      </c>
      <c r="D35" s="63" t="s">
        <v>15</v>
      </c>
      <c r="E35" s="75" t="s">
        <v>58</v>
      </c>
      <c r="F35" s="76">
        <v>212813236</v>
      </c>
      <c r="G35" s="76">
        <v>0</v>
      </c>
      <c r="H35" s="76">
        <v>164712359</v>
      </c>
      <c r="I35" s="76">
        <v>164712359</v>
      </c>
      <c r="J35" s="76">
        <v>164712359</v>
      </c>
      <c r="K35" s="70">
        <f t="shared" si="14"/>
        <v>0.77397610268940231</v>
      </c>
      <c r="L35" s="70">
        <f t="shared" si="15"/>
        <v>0.77397610268940231</v>
      </c>
    </row>
    <row r="36" spans="1:17" ht="28.5" x14ac:dyDescent="0.2">
      <c r="A36" s="62" t="s">
        <v>59</v>
      </c>
      <c r="B36" s="63" t="s">
        <v>13</v>
      </c>
      <c r="C36" s="63" t="s">
        <v>14</v>
      </c>
      <c r="D36" s="63" t="s">
        <v>15</v>
      </c>
      <c r="E36" s="75" t="s">
        <v>60</v>
      </c>
      <c r="F36" s="76">
        <v>12000000</v>
      </c>
      <c r="G36" s="76">
        <v>0</v>
      </c>
      <c r="H36" s="76">
        <v>0</v>
      </c>
      <c r="I36" s="76">
        <v>0</v>
      </c>
      <c r="J36" s="76">
        <v>0</v>
      </c>
      <c r="K36" s="70">
        <f t="shared" si="14"/>
        <v>0</v>
      </c>
      <c r="L36" s="70">
        <f t="shared" si="15"/>
        <v>0</v>
      </c>
    </row>
    <row r="37" spans="1:17" x14ac:dyDescent="0.2">
      <c r="A37" s="62" t="s">
        <v>61</v>
      </c>
      <c r="B37" s="63" t="s">
        <v>13</v>
      </c>
      <c r="C37" s="63" t="s">
        <v>14</v>
      </c>
      <c r="D37" s="63" t="s">
        <v>15</v>
      </c>
      <c r="E37" s="75" t="s">
        <v>62</v>
      </c>
      <c r="F37" s="76">
        <v>62729941</v>
      </c>
      <c r="G37" s="76">
        <v>0</v>
      </c>
      <c r="H37" s="76">
        <v>0</v>
      </c>
      <c r="I37" s="76">
        <v>0</v>
      </c>
      <c r="J37" s="76">
        <v>0</v>
      </c>
      <c r="K37" s="70">
        <f t="shared" si="14"/>
        <v>0</v>
      </c>
      <c r="L37" s="70">
        <f t="shared" si="15"/>
        <v>0</v>
      </c>
    </row>
    <row r="38" spans="1:17" x14ac:dyDescent="0.2">
      <c r="A38" s="62" t="s">
        <v>63</v>
      </c>
      <c r="B38" s="63" t="s">
        <v>13</v>
      </c>
      <c r="C38" s="63" t="s">
        <v>14</v>
      </c>
      <c r="D38" s="63" t="s">
        <v>15</v>
      </c>
      <c r="E38" s="75" t="s">
        <v>64</v>
      </c>
      <c r="F38" s="76">
        <v>2543419213</v>
      </c>
      <c r="G38" s="76">
        <v>0</v>
      </c>
      <c r="H38" s="76">
        <v>1551250358</v>
      </c>
      <c r="I38" s="76">
        <v>1551250358</v>
      </c>
      <c r="J38" s="76">
        <v>1551250358</v>
      </c>
      <c r="K38" s="70">
        <f t="shared" si="14"/>
        <v>0.60990746239204419</v>
      </c>
      <c r="L38" s="70">
        <f t="shared" si="15"/>
        <v>0.60990746239204419</v>
      </c>
    </row>
    <row r="39" spans="1:17" ht="28.5" x14ac:dyDescent="0.2">
      <c r="A39" s="62" t="s">
        <v>65</v>
      </c>
      <c r="B39" s="63" t="s">
        <v>13</v>
      </c>
      <c r="C39" s="63" t="s">
        <v>14</v>
      </c>
      <c r="D39" s="63" t="s">
        <v>15</v>
      </c>
      <c r="E39" s="75" t="s">
        <v>66</v>
      </c>
      <c r="F39" s="76">
        <v>156768157</v>
      </c>
      <c r="G39" s="76">
        <v>0</v>
      </c>
      <c r="H39" s="76">
        <v>69471444</v>
      </c>
      <c r="I39" s="76">
        <v>69471444</v>
      </c>
      <c r="J39" s="76">
        <v>69471444</v>
      </c>
      <c r="K39" s="70">
        <f t="shared" si="14"/>
        <v>0.44314767315916076</v>
      </c>
      <c r="L39" s="70">
        <f t="shared" si="15"/>
        <v>0.44314767315916076</v>
      </c>
    </row>
    <row r="40" spans="1:17" x14ac:dyDescent="0.2">
      <c r="A40" s="62" t="s">
        <v>263</v>
      </c>
      <c r="B40" s="63" t="s">
        <v>13</v>
      </c>
      <c r="C40" s="63" t="s">
        <v>14</v>
      </c>
      <c r="D40" s="63" t="s">
        <v>15</v>
      </c>
      <c r="E40" s="75" t="s">
        <v>264</v>
      </c>
      <c r="F40" s="76">
        <v>29507563159</v>
      </c>
      <c r="G40" s="76">
        <v>0</v>
      </c>
      <c r="H40" s="76">
        <v>20732389455</v>
      </c>
      <c r="I40" s="76">
        <v>20732389455</v>
      </c>
      <c r="J40" s="76">
        <v>20732389455</v>
      </c>
      <c r="K40" s="70">
        <f t="shared" si="14"/>
        <v>0.70261272824477494</v>
      </c>
      <c r="L40" s="70">
        <f t="shared" si="15"/>
        <v>0.70261272824477494</v>
      </c>
    </row>
    <row r="41" spans="1:17" ht="42.75" x14ac:dyDescent="0.2">
      <c r="A41" s="15" t="s">
        <v>266</v>
      </c>
      <c r="B41" s="13" t="s">
        <v>13</v>
      </c>
      <c r="C41" s="13">
        <v>10</v>
      </c>
      <c r="D41" s="14" t="s">
        <v>15</v>
      </c>
      <c r="E41" s="4" t="s">
        <v>267</v>
      </c>
      <c r="F41" s="55">
        <f t="shared" ref="F41:J41" si="16">+F42</f>
        <v>9062000000</v>
      </c>
      <c r="G41" s="55">
        <f t="shared" si="16"/>
        <v>0</v>
      </c>
      <c r="H41" s="55">
        <f t="shared" si="16"/>
        <v>0</v>
      </c>
      <c r="I41" s="55">
        <f t="shared" si="16"/>
        <v>0</v>
      </c>
      <c r="J41" s="55">
        <f t="shared" si="16"/>
        <v>0</v>
      </c>
      <c r="K41" s="70">
        <f t="shared" si="14"/>
        <v>0</v>
      </c>
      <c r="L41" s="70">
        <f t="shared" si="15"/>
        <v>0</v>
      </c>
      <c r="N41" s="74"/>
      <c r="O41" s="74"/>
    </row>
    <row r="42" spans="1:17" ht="42.75" x14ac:dyDescent="0.2">
      <c r="A42" s="77" t="s">
        <v>266</v>
      </c>
      <c r="B42" s="78" t="s">
        <v>13</v>
      </c>
      <c r="C42" s="78" t="s">
        <v>14</v>
      </c>
      <c r="D42" s="78" t="s">
        <v>15</v>
      </c>
      <c r="E42" s="79" t="s">
        <v>267</v>
      </c>
      <c r="F42" s="80">
        <v>9062000000</v>
      </c>
      <c r="G42" s="81">
        <v>0</v>
      </c>
      <c r="H42" s="81">
        <v>0</v>
      </c>
      <c r="I42" s="81">
        <v>0</v>
      </c>
      <c r="J42" s="81">
        <v>0</v>
      </c>
      <c r="K42" s="70">
        <f t="shared" si="14"/>
        <v>0</v>
      </c>
      <c r="L42" s="70">
        <f t="shared" si="15"/>
        <v>0</v>
      </c>
    </row>
    <row r="43" spans="1:17" s="7" customFormat="1" ht="28.5" x14ac:dyDescent="0.2">
      <c r="A43" s="45" t="s">
        <v>176</v>
      </c>
      <c r="B43" s="47"/>
      <c r="C43" s="47"/>
      <c r="D43" s="46"/>
      <c r="E43" s="48" t="s">
        <v>208</v>
      </c>
      <c r="F43" s="57">
        <f t="shared" ref="F43:J43" si="17">+F44</f>
        <v>40942562634.000008</v>
      </c>
      <c r="G43" s="57">
        <f t="shared" si="17"/>
        <v>0</v>
      </c>
      <c r="H43" s="57">
        <f t="shared" si="17"/>
        <v>34017302347.779995</v>
      </c>
      <c r="I43" s="57">
        <f t="shared" si="17"/>
        <v>22985330064.109997</v>
      </c>
      <c r="J43" s="57">
        <f t="shared" si="17"/>
        <v>22859116466.399998</v>
      </c>
      <c r="K43" s="11">
        <f t="shared" ref="K43:K48" si="18">H43/F43</f>
        <v>0.83085425433362947</v>
      </c>
      <c r="L43" s="11">
        <f t="shared" ref="L43:L48" si="19">I43/F43</f>
        <v>0.56140428408411946</v>
      </c>
      <c r="M43" s="2"/>
      <c r="N43" s="74"/>
      <c r="O43" s="74"/>
      <c r="P43" s="2"/>
      <c r="Q43" s="2"/>
    </row>
    <row r="44" spans="1:17" ht="28.5" x14ac:dyDescent="0.2">
      <c r="A44" s="19" t="s">
        <v>209</v>
      </c>
      <c r="B44" s="20"/>
      <c r="C44" s="20"/>
      <c r="D44" s="21"/>
      <c r="E44" s="22" t="s">
        <v>210</v>
      </c>
      <c r="F44" s="58">
        <f t="shared" ref="F44:J44" si="20">+F45+F68</f>
        <v>40942562634.000008</v>
      </c>
      <c r="G44" s="58">
        <f t="shared" si="20"/>
        <v>0</v>
      </c>
      <c r="H44" s="58">
        <f t="shared" si="20"/>
        <v>34017302347.779995</v>
      </c>
      <c r="I44" s="58">
        <f t="shared" si="20"/>
        <v>22985330064.109997</v>
      </c>
      <c r="J44" s="58">
        <f t="shared" si="20"/>
        <v>22859116466.399998</v>
      </c>
      <c r="K44" s="11">
        <f t="shared" si="18"/>
        <v>0.83085425433362947</v>
      </c>
      <c r="L44" s="11">
        <f t="shared" si="19"/>
        <v>0.56140428408411946</v>
      </c>
      <c r="N44" s="74"/>
      <c r="O44" s="74"/>
    </row>
    <row r="45" spans="1:17" x14ac:dyDescent="0.2">
      <c r="A45" s="8" t="s">
        <v>211</v>
      </c>
      <c r="B45" s="9"/>
      <c r="C45" s="9"/>
      <c r="D45" s="10"/>
      <c r="E45" s="6" t="s">
        <v>212</v>
      </c>
      <c r="F45" s="53">
        <f t="shared" ref="F45:J45" si="21">+F46+F48+F52+F62</f>
        <v>4223416737.7499995</v>
      </c>
      <c r="G45" s="53">
        <f t="shared" si="21"/>
        <v>0</v>
      </c>
      <c r="H45" s="53">
        <f t="shared" si="21"/>
        <v>1386023678</v>
      </c>
      <c r="I45" s="53">
        <f t="shared" si="21"/>
        <v>684474853.99999988</v>
      </c>
      <c r="J45" s="53">
        <f t="shared" si="21"/>
        <v>678691453.99999988</v>
      </c>
      <c r="K45" s="11">
        <f t="shared" si="18"/>
        <v>0.32817592107626015</v>
      </c>
      <c r="L45" s="11">
        <f t="shared" si="19"/>
        <v>0.16206661490020277</v>
      </c>
      <c r="N45" s="74"/>
      <c r="O45" s="74"/>
    </row>
    <row r="46" spans="1:17" ht="28.5" x14ac:dyDescent="0.2">
      <c r="A46" s="15" t="s">
        <v>213</v>
      </c>
      <c r="B46" s="13"/>
      <c r="C46" s="13"/>
      <c r="D46" s="14"/>
      <c r="E46" s="4" t="s">
        <v>214</v>
      </c>
      <c r="F46" s="55">
        <f t="shared" ref="F46:J46" si="22">+F47</f>
        <v>6077500</v>
      </c>
      <c r="G46" s="55">
        <f t="shared" si="22"/>
        <v>0</v>
      </c>
      <c r="H46" s="55">
        <f t="shared" si="22"/>
        <v>6077500</v>
      </c>
      <c r="I46" s="55">
        <f t="shared" si="22"/>
        <v>2029900.54</v>
      </c>
      <c r="J46" s="55">
        <f t="shared" si="22"/>
        <v>2029900.54</v>
      </c>
      <c r="K46" s="11">
        <f t="shared" si="18"/>
        <v>1</v>
      </c>
      <c r="L46" s="11">
        <f t="shared" si="19"/>
        <v>0.33400255697243936</v>
      </c>
      <c r="N46" s="74"/>
      <c r="O46" s="74"/>
    </row>
    <row r="47" spans="1:17" x14ac:dyDescent="0.2">
      <c r="A47" s="62" t="s">
        <v>70</v>
      </c>
      <c r="B47" s="63" t="s">
        <v>67</v>
      </c>
      <c r="C47" s="63" t="s">
        <v>68</v>
      </c>
      <c r="D47" s="63" t="s">
        <v>15</v>
      </c>
      <c r="E47" s="75" t="s">
        <v>71</v>
      </c>
      <c r="F47" s="76">
        <v>6077500</v>
      </c>
      <c r="G47" s="76">
        <v>0</v>
      </c>
      <c r="H47" s="76">
        <v>6077500</v>
      </c>
      <c r="I47" s="76">
        <v>2029900.54</v>
      </c>
      <c r="J47" s="76">
        <v>2029900.54</v>
      </c>
      <c r="K47" s="70">
        <f t="shared" si="18"/>
        <v>1</v>
      </c>
      <c r="L47" s="70">
        <f t="shared" si="19"/>
        <v>0.33400255697243936</v>
      </c>
    </row>
    <row r="48" spans="1:17" ht="71.25" x14ac:dyDescent="0.2">
      <c r="A48" s="15" t="s">
        <v>215</v>
      </c>
      <c r="B48" s="13"/>
      <c r="C48" s="13"/>
      <c r="D48" s="14"/>
      <c r="E48" s="3" t="s">
        <v>216</v>
      </c>
      <c r="F48" s="55">
        <f t="shared" ref="F48:J48" si="23">SUM(F49:F51)</f>
        <v>2874871999.7199998</v>
      </c>
      <c r="G48" s="55">
        <f t="shared" si="23"/>
        <v>0</v>
      </c>
      <c r="H48" s="55">
        <f t="shared" si="23"/>
        <v>255680136.02000001</v>
      </c>
      <c r="I48" s="55">
        <f t="shared" si="23"/>
        <v>15313476.720000001</v>
      </c>
      <c r="J48" s="55">
        <f t="shared" si="23"/>
        <v>9530076.7200000007</v>
      </c>
      <c r="K48" s="11">
        <f t="shared" si="18"/>
        <v>8.8936180826451453E-2</v>
      </c>
      <c r="L48" s="11">
        <f t="shared" si="19"/>
        <v>5.3266638380739971E-3</v>
      </c>
      <c r="N48" s="74"/>
      <c r="O48" s="74"/>
    </row>
    <row r="49" spans="1:17" ht="42.75" x14ac:dyDescent="0.2">
      <c r="A49" s="62" t="s">
        <v>72</v>
      </c>
      <c r="B49" s="63" t="s">
        <v>67</v>
      </c>
      <c r="C49" s="63" t="s">
        <v>68</v>
      </c>
      <c r="D49" s="63" t="s">
        <v>15</v>
      </c>
      <c r="E49" s="75" t="s">
        <v>73</v>
      </c>
      <c r="F49" s="76">
        <v>29277499.719999999</v>
      </c>
      <c r="G49" s="76">
        <v>0</v>
      </c>
      <c r="H49" s="76">
        <v>29277499.719999999</v>
      </c>
      <c r="I49" s="76">
        <v>9530076.7200000007</v>
      </c>
      <c r="J49" s="76">
        <v>9530076.7200000007</v>
      </c>
      <c r="K49" s="70">
        <f t="shared" ref="K49:K51" si="24">H49/F49</f>
        <v>1</v>
      </c>
      <c r="L49" s="70">
        <f t="shared" ref="L49:L51" si="25">I49/F49</f>
        <v>0.32550855814678159</v>
      </c>
    </row>
    <row r="50" spans="1:17" ht="28.5" x14ac:dyDescent="0.2">
      <c r="A50" s="62" t="s">
        <v>74</v>
      </c>
      <c r="B50" s="63" t="s">
        <v>13</v>
      </c>
      <c r="C50" s="63" t="s">
        <v>14</v>
      </c>
      <c r="D50" s="63" t="s">
        <v>15</v>
      </c>
      <c r="E50" s="75" t="s">
        <v>75</v>
      </c>
      <c r="F50" s="76">
        <f>601100178+1964910922</f>
        <v>2566011100</v>
      </c>
      <c r="G50" s="76">
        <v>0</v>
      </c>
      <c r="H50" s="76">
        <v>0</v>
      </c>
      <c r="I50" s="76">
        <v>0</v>
      </c>
      <c r="J50" s="76">
        <v>0</v>
      </c>
      <c r="K50" s="70">
        <f t="shared" si="24"/>
        <v>0</v>
      </c>
      <c r="L50" s="70">
        <f t="shared" si="25"/>
        <v>0</v>
      </c>
    </row>
    <row r="51" spans="1:17" ht="28.5" x14ac:dyDescent="0.2">
      <c r="A51" s="62" t="s">
        <v>74</v>
      </c>
      <c r="B51" s="63" t="s">
        <v>67</v>
      </c>
      <c r="C51" s="63" t="s">
        <v>68</v>
      </c>
      <c r="D51" s="63" t="s">
        <v>15</v>
      </c>
      <c r="E51" s="75" t="s">
        <v>75</v>
      </c>
      <c r="F51" s="76">
        <v>279583400</v>
      </c>
      <c r="G51" s="76">
        <v>0</v>
      </c>
      <c r="H51" s="76">
        <v>226402636.30000001</v>
      </c>
      <c r="I51" s="76">
        <v>5783400</v>
      </c>
      <c r="J51" s="76">
        <v>0</v>
      </c>
      <c r="K51" s="70">
        <f t="shared" si="24"/>
        <v>0.80978568935065531</v>
      </c>
      <c r="L51" s="70">
        <f t="shared" si="25"/>
        <v>2.0685777481781822E-2</v>
      </c>
    </row>
    <row r="52" spans="1:17" s="5" customFormat="1" ht="57" x14ac:dyDescent="0.2">
      <c r="A52" s="15" t="s">
        <v>217</v>
      </c>
      <c r="B52" s="13"/>
      <c r="C52" s="13"/>
      <c r="D52" s="14"/>
      <c r="E52" s="3" t="s">
        <v>218</v>
      </c>
      <c r="F52" s="55">
        <f t="shared" ref="F52:J52" si="26">SUM(F53:F61)</f>
        <v>1094959803.6599998</v>
      </c>
      <c r="G52" s="55">
        <f t="shared" si="26"/>
        <v>0</v>
      </c>
      <c r="H52" s="55">
        <f t="shared" si="26"/>
        <v>876789202.6099999</v>
      </c>
      <c r="I52" s="55">
        <f t="shared" si="26"/>
        <v>558891418.70999992</v>
      </c>
      <c r="J52" s="55">
        <f t="shared" si="26"/>
        <v>558891418.70999992</v>
      </c>
      <c r="K52" s="11">
        <f>H52/F52</f>
        <v>0.80075012770263765</v>
      </c>
      <c r="L52" s="11">
        <f>I52/F52</f>
        <v>0.51042185917862559</v>
      </c>
      <c r="M52" s="2"/>
      <c r="N52" s="74"/>
      <c r="O52" s="74"/>
      <c r="P52" s="2"/>
      <c r="Q52" s="2"/>
    </row>
    <row r="53" spans="1:17" ht="42.75" x14ac:dyDescent="0.2">
      <c r="A53" s="62" t="s">
        <v>76</v>
      </c>
      <c r="B53" s="63" t="s">
        <v>67</v>
      </c>
      <c r="C53" s="63" t="s">
        <v>68</v>
      </c>
      <c r="D53" s="63" t="s">
        <v>15</v>
      </c>
      <c r="E53" s="75" t="s">
        <v>77</v>
      </c>
      <c r="F53" s="76">
        <v>5751599.6399999997</v>
      </c>
      <c r="G53" s="76">
        <v>0</v>
      </c>
      <c r="H53" s="76">
        <v>5751599.6399999997</v>
      </c>
      <c r="I53" s="76">
        <v>3208173.66</v>
      </c>
      <c r="J53" s="76">
        <v>3208173.66</v>
      </c>
      <c r="K53" s="70">
        <f t="shared" ref="K53:K61" si="27">H53/F53</f>
        <v>1</v>
      </c>
      <c r="L53" s="70">
        <f t="shared" ref="L53:L61" si="28">I53/F53</f>
        <v>0.55778806954650972</v>
      </c>
    </row>
    <row r="54" spans="1:17" ht="57" x14ac:dyDescent="0.2">
      <c r="A54" s="62" t="s">
        <v>78</v>
      </c>
      <c r="B54" s="63" t="s">
        <v>67</v>
      </c>
      <c r="C54" s="63" t="s">
        <v>68</v>
      </c>
      <c r="D54" s="63" t="s">
        <v>15</v>
      </c>
      <c r="E54" s="75" t="s">
        <v>79</v>
      </c>
      <c r="F54" s="76">
        <v>16839013.050000001</v>
      </c>
      <c r="G54" s="76">
        <v>0</v>
      </c>
      <c r="H54" s="76">
        <v>16831913.050000001</v>
      </c>
      <c r="I54" s="76">
        <v>13621273.050000001</v>
      </c>
      <c r="J54" s="76">
        <v>13621273.050000001</v>
      </c>
      <c r="K54" s="70">
        <f t="shared" si="27"/>
        <v>0.99957836008684608</v>
      </c>
      <c r="L54" s="70">
        <f t="shared" si="28"/>
        <v>0.80891160364057091</v>
      </c>
    </row>
    <row r="55" spans="1:17" ht="57" x14ac:dyDescent="0.2">
      <c r="A55" s="62" t="s">
        <v>80</v>
      </c>
      <c r="B55" s="63" t="s">
        <v>13</v>
      </c>
      <c r="C55" s="63" t="s">
        <v>14</v>
      </c>
      <c r="D55" s="63" t="s">
        <v>15</v>
      </c>
      <c r="E55" s="75" t="s">
        <v>81</v>
      </c>
      <c r="F55" s="76">
        <v>92000000</v>
      </c>
      <c r="G55" s="76">
        <v>0</v>
      </c>
      <c r="H55" s="76">
        <v>0</v>
      </c>
      <c r="I55" s="76">
        <v>0</v>
      </c>
      <c r="J55" s="76">
        <v>0</v>
      </c>
      <c r="K55" s="70">
        <f t="shared" si="27"/>
        <v>0</v>
      </c>
      <c r="L55" s="70">
        <f t="shared" si="28"/>
        <v>0</v>
      </c>
    </row>
    <row r="56" spans="1:17" ht="57" x14ac:dyDescent="0.2">
      <c r="A56" s="62" t="s">
        <v>80</v>
      </c>
      <c r="B56" s="63" t="s">
        <v>67</v>
      </c>
      <c r="C56" s="63" t="s">
        <v>68</v>
      </c>
      <c r="D56" s="63" t="s">
        <v>15</v>
      </c>
      <c r="E56" s="75" t="s">
        <v>81</v>
      </c>
      <c r="F56" s="76">
        <v>625000000</v>
      </c>
      <c r="G56" s="76">
        <v>0</v>
      </c>
      <c r="H56" s="76">
        <v>624999500</v>
      </c>
      <c r="I56" s="76">
        <v>364619362.60000002</v>
      </c>
      <c r="J56" s="76">
        <v>364619362.60000002</v>
      </c>
      <c r="K56" s="70">
        <f t="shared" si="27"/>
        <v>0.99999919999999998</v>
      </c>
      <c r="L56" s="70">
        <f t="shared" si="28"/>
        <v>0.58339098016000002</v>
      </c>
    </row>
    <row r="57" spans="1:17" ht="71.25" x14ac:dyDescent="0.2">
      <c r="A57" s="62" t="s">
        <v>82</v>
      </c>
      <c r="B57" s="63" t="s">
        <v>67</v>
      </c>
      <c r="C57" s="63" t="s">
        <v>68</v>
      </c>
      <c r="D57" s="63" t="s">
        <v>15</v>
      </c>
      <c r="E57" s="75" t="s">
        <v>83</v>
      </c>
      <c r="F57" s="76">
        <v>137863373.56</v>
      </c>
      <c r="G57" s="76">
        <v>0</v>
      </c>
      <c r="H57" s="76">
        <v>102716299.56</v>
      </c>
      <c r="I57" s="76">
        <v>92165465.480000004</v>
      </c>
      <c r="J57" s="76">
        <v>92165465.480000004</v>
      </c>
      <c r="K57" s="70">
        <f t="shared" si="27"/>
        <v>0.74505865414135164</v>
      </c>
      <c r="L57" s="70">
        <f t="shared" si="28"/>
        <v>0.66852756537172908</v>
      </c>
    </row>
    <row r="58" spans="1:17" ht="28.5" x14ac:dyDescent="0.2">
      <c r="A58" s="62" t="s">
        <v>84</v>
      </c>
      <c r="B58" s="63" t="s">
        <v>67</v>
      </c>
      <c r="C58" s="63" t="s">
        <v>68</v>
      </c>
      <c r="D58" s="63" t="s">
        <v>15</v>
      </c>
      <c r="E58" s="75" t="s">
        <v>85</v>
      </c>
      <c r="F58" s="76">
        <v>60507373.420000002</v>
      </c>
      <c r="G58" s="76">
        <v>0</v>
      </c>
      <c r="H58" s="76">
        <v>59460463.420000002</v>
      </c>
      <c r="I58" s="76">
        <v>32726673.32</v>
      </c>
      <c r="J58" s="76">
        <v>32726673.32</v>
      </c>
      <c r="K58" s="70">
        <f t="shared" si="27"/>
        <v>0.98269781117859667</v>
      </c>
      <c r="L58" s="70">
        <f t="shared" si="28"/>
        <v>0.54087083061487817</v>
      </c>
    </row>
    <row r="59" spans="1:17" ht="57" x14ac:dyDescent="0.2">
      <c r="A59" s="62" t="s">
        <v>86</v>
      </c>
      <c r="B59" s="63" t="s">
        <v>67</v>
      </c>
      <c r="C59" s="63" t="s">
        <v>68</v>
      </c>
      <c r="D59" s="63" t="s">
        <v>15</v>
      </c>
      <c r="E59" s="75" t="s">
        <v>87</v>
      </c>
      <c r="F59" s="76">
        <v>16730000</v>
      </c>
      <c r="G59" s="76">
        <v>0</v>
      </c>
      <c r="H59" s="76">
        <v>16729999.18</v>
      </c>
      <c r="I59" s="76">
        <v>7077322.8399999999</v>
      </c>
      <c r="J59" s="76">
        <v>7077322.8399999999</v>
      </c>
      <c r="K59" s="70">
        <f t="shared" si="27"/>
        <v>0.99999995098625227</v>
      </c>
      <c r="L59" s="70">
        <f t="shared" si="28"/>
        <v>0.42303184937238492</v>
      </c>
    </row>
    <row r="60" spans="1:17" ht="28.5" x14ac:dyDescent="0.2">
      <c r="A60" s="62" t="s">
        <v>88</v>
      </c>
      <c r="B60" s="63" t="s">
        <v>13</v>
      </c>
      <c r="C60" s="63" t="s">
        <v>14</v>
      </c>
      <c r="D60" s="63" t="s">
        <v>15</v>
      </c>
      <c r="E60" s="75" t="s">
        <v>89</v>
      </c>
      <c r="F60" s="76">
        <v>75796064.930000007</v>
      </c>
      <c r="G60" s="76">
        <v>0</v>
      </c>
      <c r="H60" s="76">
        <v>35312378.700000003</v>
      </c>
      <c r="I60" s="76">
        <v>35312378.700000003</v>
      </c>
      <c r="J60" s="76">
        <v>35312378.700000003</v>
      </c>
      <c r="K60" s="70">
        <f t="shared" si="27"/>
        <v>0.4658867018045339</v>
      </c>
      <c r="L60" s="70">
        <f t="shared" si="28"/>
        <v>0.4658867018045339</v>
      </c>
    </row>
    <row r="61" spans="1:17" ht="28.5" x14ac:dyDescent="0.2">
      <c r="A61" s="62" t="s">
        <v>88</v>
      </c>
      <c r="B61" s="63" t="s">
        <v>67</v>
      </c>
      <c r="C61" s="63" t="s">
        <v>68</v>
      </c>
      <c r="D61" s="63" t="s">
        <v>15</v>
      </c>
      <c r="E61" s="75" t="s">
        <v>89</v>
      </c>
      <c r="F61" s="76">
        <v>64472379.060000002</v>
      </c>
      <c r="G61" s="76">
        <v>0</v>
      </c>
      <c r="H61" s="76">
        <v>14987049.060000001</v>
      </c>
      <c r="I61" s="76">
        <v>10160769.060000001</v>
      </c>
      <c r="J61" s="76">
        <v>10160769.060000001</v>
      </c>
      <c r="K61" s="70">
        <f t="shared" si="27"/>
        <v>0.23245689516207532</v>
      </c>
      <c r="L61" s="70">
        <f t="shared" si="28"/>
        <v>0.15759879204308674</v>
      </c>
    </row>
    <row r="62" spans="1:17" ht="28.5" x14ac:dyDescent="0.2">
      <c r="A62" s="15" t="s">
        <v>219</v>
      </c>
      <c r="B62" s="13"/>
      <c r="C62" s="13"/>
      <c r="D62" s="14"/>
      <c r="E62" s="3" t="s">
        <v>220</v>
      </c>
      <c r="F62" s="55">
        <f t="shared" ref="F62:J62" si="29">SUM(F63:F67)</f>
        <v>247507434.37</v>
      </c>
      <c r="G62" s="55">
        <f t="shared" si="29"/>
        <v>0</v>
      </c>
      <c r="H62" s="55">
        <f t="shared" si="29"/>
        <v>247476839.37</v>
      </c>
      <c r="I62" s="55">
        <f t="shared" si="29"/>
        <v>108240058.03</v>
      </c>
      <c r="J62" s="55">
        <f t="shared" si="29"/>
        <v>108240058.03</v>
      </c>
      <c r="K62" s="11">
        <f>H62/F62</f>
        <v>0.99987638755143704</v>
      </c>
      <c r="L62" s="11">
        <f>I62/F62</f>
        <v>0.43732043162869783</v>
      </c>
      <c r="N62" s="74"/>
      <c r="O62" s="74"/>
    </row>
    <row r="63" spans="1:17" ht="42.75" x14ac:dyDescent="0.2">
      <c r="A63" s="62" t="s">
        <v>90</v>
      </c>
      <c r="B63" s="63" t="s">
        <v>67</v>
      </c>
      <c r="C63" s="63" t="s">
        <v>68</v>
      </c>
      <c r="D63" s="63" t="s">
        <v>15</v>
      </c>
      <c r="E63" s="75" t="s">
        <v>91</v>
      </c>
      <c r="F63" s="76">
        <v>120928084.65000001</v>
      </c>
      <c r="G63" s="76">
        <v>0</v>
      </c>
      <c r="H63" s="76">
        <v>120922144.65000001</v>
      </c>
      <c r="I63" s="76">
        <v>46953511.530000001</v>
      </c>
      <c r="J63" s="76">
        <v>46953511.530000001</v>
      </c>
      <c r="K63" s="70">
        <f t="shared" ref="K63:K67" si="30">H63/F63</f>
        <v>0.99995087989678166</v>
      </c>
      <c r="L63" s="70">
        <f t="shared" ref="L63:L67" si="31">I63/F63</f>
        <v>0.38827631865580864</v>
      </c>
    </row>
    <row r="64" spans="1:17" ht="28.5" x14ac:dyDescent="0.2">
      <c r="A64" s="62" t="s">
        <v>92</v>
      </c>
      <c r="B64" s="63" t="s">
        <v>67</v>
      </c>
      <c r="C64" s="63" t="s">
        <v>68</v>
      </c>
      <c r="D64" s="63" t="s">
        <v>15</v>
      </c>
      <c r="E64" s="75" t="s">
        <v>69</v>
      </c>
      <c r="F64" s="76">
        <v>50184999.719999999</v>
      </c>
      <c r="G64" s="76">
        <v>0</v>
      </c>
      <c r="H64" s="76">
        <v>50184999.719999999</v>
      </c>
      <c r="I64" s="76">
        <v>19178565.239999998</v>
      </c>
      <c r="J64" s="76">
        <v>19178565.239999998</v>
      </c>
      <c r="K64" s="70">
        <f t="shared" si="30"/>
        <v>1</v>
      </c>
      <c r="L64" s="70">
        <f t="shared" si="31"/>
        <v>0.38215732483817971</v>
      </c>
    </row>
    <row r="65" spans="1:17" ht="42.75" x14ac:dyDescent="0.2">
      <c r="A65" s="62" t="s">
        <v>93</v>
      </c>
      <c r="B65" s="63" t="s">
        <v>67</v>
      </c>
      <c r="C65" s="63" t="s">
        <v>68</v>
      </c>
      <c r="D65" s="63" t="s">
        <v>15</v>
      </c>
      <c r="E65" s="75" t="s">
        <v>94</v>
      </c>
      <c r="F65" s="76">
        <v>469000</v>
      </c>
      <c r="G65" s="76">
        <v>0</v>
      </c>
      <c r="H65" s="76">
        <v>448845</v>
      </c>
      <c r="I65" s="76">
        <v>448845</v>
      </c>
      <c r="J65" s="76">
        <v>448845</v>
      </c>
      <c r="K65" s="70">
        <f t="shared" si="30"/>
        <v>0.95702558635394452</v>
      </c>
      <c r="L65" s="70">
        <f t="shared" si="31"/>
        <v>0.95702558635394452</v>
      </c>
    </row>
    <row r="66" spans="1:17" ht="28.5" x14ac:dyDescent="0.2">
      <c r="A66" s="62" t="s">
        <v>95</v>
      </c>
      <c r="B66" s="63" t="s">
        <v>67</v>
      </c>
      <c r="C66" s="63" t="s">
        <v>68</v>
      </c>
      <c r="D66" s="63" t="s">
        <v>15</v>
      </c>
      <c r="E66" s="75" t="s">
        <v>96</v>
      </c>
      <c r="F66" s="76">
        <v>75175350</v>
      </c>
      <c r="G66" s="76">
        <v>0</v>
      </c>
      <c r="H66" s="76">
        <v>75175350</v>
      </c>
      <c r="I66" s="76">
        <v>40913636.259999998</v>
      </c>
      <c r="J66" s="76">
        <v>40913636.259999998</v>
      </c>
      <c r="K66" s="70">
        <f t="shared" si="30"/>
        <v>1</v>
      </c>
      <c r="L66" s="70">
        <f t="shared" si="31"/>
        <v>0.54424271067577334</v>
      </c>
    </row>
    <row r="67" spans="1:17" ht="42.75" x14ac:dyDescent="0.2">
      <c r="A67" s="62" t="s">
        <v>97</v>
      </c>
      <c r="B67" s="63" t="s">
        <v>67</v>
      </c>
      <c r="C67" s="63" t="s">
        <v>68</v>
      </c>
      <c r="D67" s="63" t="s">
        <v>15</v>
      </c>
      <c r="E67" s="75" t="s">
        <v>98</v>
      </c>
      <c r="F67" s="76">
        <v>750000</v>
      </c>
      <c r="G67" s="76">
        <v>0</v>
      </c>
      <c r="H67" s="76">
        <v>745500</v>
      </c>
      <c r="I67" s="76">
        <v>745500</v>
      </c>
      <c r="J67" s="76">
        <v>745500</v>
      </c>
      <c r="K67" s="70">
        <f t="shared" si="30"/>
        <v>0.99399999999999999</v>
      </c>
      <c r="L67" s="70">
        <f t="shared" si="31"/>
        <v>0.99399999999999999</v>
      </c>
    </row>
    <row r="68" spans="1:17" x14ac:dyDescent="0.2">
      <c r="A68" s="19" t="s">
        <v>221</v>
      </c>
      <c r="B68" s="20"/>
      <c r="C68" s="20"/>
      <c r="D68" s="21"/>
      <c r="E68" s="22" t="s">
        <v>222</v>
      </c>
      <c r="F68" s="58">
        <f t="shared" ref="F68:J68" si="32">SUM(F69+F81+F84+F97+F104+F103)</f>
        <v>36719145896.250008</v>
      </c>
      <c r="G68" s="58">
        <f t="shared" si="32"/>
        <v>0</v>
      </c>
      <c r="H68" s="58">
        <f t="shared" si="32"/>
        <v>32631278669.779995</v>
      </c>
      <c r="I68" s="58">
        <f t="shared" si="32"/>
        <v>22300855210.109997</v>
      </c>
      <c r="J68" s="58">
        <f t="shared" si="32"/>
        <v>22180425012.399998</v>
      </c>
      <c r="K68" s="11">
        <f>H68/F68</f>
        <v>0.88867205032436525</v>
      </c>
      <c r="L68" s="11">
        <f>I68/F68</f>
        <v>0.60733589155698475</v>
      </c>
      <c r="N68" s="74"/>
      <c r="O68" s="74"/>
    </row>
    <row r="69" spans="1:17" s="5" customFormat="1" ht="114" x14ac:dyDescent="0.2">
      <c r="A69" s="23" t="s">
        <v>223</v>
      </c>
      <c r="B69" s="9"/>
      <c r="C69" s="9"/>
      <c r="D69" s="10"/>
      <c r="E69" s="6" t="s">
        <v>224</v>
      </c>
      <c r="F69" s="53">
        <f t="shared" ref="F69:J69" si="33">SUM(F70:F80)</f>
        <v>4255119954.6599998</v>
      </c>
      <c r="G69" s="53">
        <f t="shared" si="33"/>
        <v>0</v>
      </c>
      <c r="H69" s="53">
        <f t="shared" si="33"/>
        <v>3533118282.4300003</v>
      </c>
      <c r="I69" s="53">
        <f t="shared" si="33"/>
        <v>2535067236.9399996</v>
      </c>
      <c r="J69" s="53">
        <f t="shared" si="33"/>
        <v>2510206204.71</v>
      </c>
      <c r="K69" s="11">
        <f>H69/F69</f>
        <v>0.83032166427193232</v>
      </c>
      <c r="L69" s="11">
        <f>I69/F69</f>
        <v>0.59576868900340108</v>
      </c>
      <c r="M69" s="2"/>
      <c r="N69" s="74"/>
      <c r="O69" s="74"/>
      <c r="P69" s="2"/>
      <c r="Q69" s="2"/>
    </row>
    <row r="70" spans="1:17" ht="42.75" x14ac:dyDescent="0.2">
      <c r="A70" s="62" t="s">
        <v>99</v>
      </c>
      <c r="B70" s="63" t="s">
        <v>13</v>
      </c>
      <c r="C70" s="63" t="s">
        <v>14</v>
      </c>
      <c r="D70" s="63" t="s">
        <v>15</v>
      </c>
      <c r="E70" s="75" t="s">
        <v>100</v>
      </c>
      <c r="F70" s="76">
        <v>106678529</v>
      </c>
      <c r="G70" s="76">
        <v>0</v>
      </c>
      <c r="H70" s="76">
        <v>4175040.03</v>
      </c>
      <c r="I70" s="76">
        <v>4175040.03</v>
      </c>
      <c r="J70" s="76">
        <v>4175040.03</v>
      </c>
      <c r="K70" s="70">
        <f t="shared" ref="K70:K80" si="34">H70/F70</f>
        <v>3.9136647919095317E-2</v>
      </c>
      <c r="L70" s="70">
        <f t="shared" ref="L70:L80" si="35">I70/F70</f>
        <v>3.9136647919095317E-2</v>
      </c>
    </row>
    <row r="71" spans="1:17" ht="42.75" x14ac:dyDescent="0.2">
      <c r="A71" s="62" t="s">
        <v>99</v>
      </c>
      <c r="B71" s="63" t="s">
        <v>67</v>
      </c>
      <c r="C71" s="63" t="s">
        <v>68</v>
      </c>
      <c r="D71" s="63" t="s">
        <v>15</v>
      </c>
      <c r="E71" s="75" t="s">
        <v>100</v>
      </c>
      <c r="F71" s="76">
        <v>537861237</v>
      </c>
      <c r="G71" s="76">
        <v>0</v>
      </c>
      <c r="H71" s="76">
        <v>519745289.19999999</v>
      </c>
      <c r="I71" s="76">
        <v>308642286.70999998</v>
      </c>
      <c r="J71" s="76">
        <v>301023591.48000002</v>
      </c>
      <c r="K71" s="70">
        <f t="shared" si="34"/>
        <v>0.96631854732450251</v>
      </c>
      <c r="L71" s="70">
        <f t="shared" si="35"/>
        <v>0.57383255285600732</v>
      </c>
    </row>
    <row r="72" spans="1:17" ht="28.5" x14ac:dyDescent="0.2">
      <c r="A72" s="62" t="s">
        <v>101</v>
      </c>
      <c r="B72" s="63" t="s">
        <v>13</v>
      </c>
      <c r="C72" s="63" t="s">
        <v>14</v>
      </c>
      <c r="D72" s="63" t="s">
        <v>15</v>
      </c>
      <c r="E72" s="75" t="s">
        <v>102</v>
      </c>
      <c r="F72" s="76">
        <v>17060000</v>
      </c>
      <c r="G72" s="76">
        <v>0</v>
      </c>
      <c r="H72" s="76">
        <v>4097200</v>
      </c>
      <c r="I72" s="76">
        <v>4097200</v>
      </c>
      <c r="J72" s="76">
        <v>4097200</v>
      </c>
      <c r="K72" s="70">
        <f t="shared" si="34"/>
        <v>0.2401641266119578</v>
      </c>
      <c r="L72" s="70">
        <f t="shared" si="35"/>
        <v>0.2401641266119578</v>
      </c>
    </row>
    <row r="73" spans="1:17" ht="28.5" x14ac:dyDescent="0.2">
      <c r="A73" s="62" t="s">
        <v>101</v>
      </c>
      <c r="B73" s="63" t="s">
        <v>67</v>
      </c>
      <c r="C73" s="63" t="s">
        <v>68</v>
      </c>
      <c r="D73" s="63" t="s">
        <v>15</v>
      </c>
      <c r="E73" s="75" t="s">
        <v>102</v>
      </c>
      <c r="F73" s="76">
        <v>1030794020</v>
      </c>
      <c r="G73" s="76">
        <v>0</v>
      </c>
      <c r="H73" s="76">
        <v>976698351</v>
      </c>
      <c r="I73" s="76">
        <v>498602902</v>
      </c>
      <c r="J73" s="76">
        <v>498602902</v>
      </c>
      <c r="K73" s="70">
        <f t="shared" si="34"/>
        <v>0.94752038918502846</v>
      </c>
      <c r="L73" s="70">
        <f t="shared" si="35"/>
        <v>0.48370760047676642</v>
      </c>
    </row>
    <row r="74" spans="1:17" ht="28.5" x14ac:dyDescent="0.2">
      <c r="A74" s="62" t="s">
        <v>103</v>
      </c>
      <c r="B74" s="63" t="s">
        <v>67</v>
      </c>
      <c r="C74" s="63" t="s">
        <v>68</v>
      </c>
      <c r="D74" s="63" t="s">
        <v>15</v>
      </c>
      <c r="E74" s="75" t="s">
        <v>104</v>
      </c>
      <c r="F74" s="76">
        <v>75300000</v>
      </c>
      <c r="G74" s="76">
        <v>0</v>
      </c>
      <c r="H74" s="76">
        <v>75300000</v>
      </c>
      <c r="I74" s="76">
        <v>30581345</v>
      </c>
      <c r="J74" s="76">
        <v>30581345</v>
      </c>
      <c r="K74" s="70">
        <f t="shared" si="34"/>
        <v>1</v>
      </c>
      <c r="L74" s="70">
        <f t="shared" si="35"/>
        <v>0.40612675962815403</v>
      </c>
    </row>
    <row r="75" spans="1:17" ht="28.5" x14ac:dyDescent="0.2">
      <c r="A75" s="62" t="s">
        <v>105</v>
      </c>
      <c r="B75" s="63" t="s">
        <v>13</v>
      </c>
      <c r="C75" s="63" t="s">
        <v>14</v>
      </c>
      <c r="D75" s="63" t="s">
        <v>15</v>
      </c>
      <c r="E75" s="75" t="s">
        <v>106</v>
      </c>
      <c r="F75" s="76">
        <v>20000000</v>
      </c>
      <c r="G75" s="76">
        <v>0</v>
      </c>
      <c r="H75" s="76">
        <v>7481664.1699999999</v>
      </c>
      <c r="I75" s="76">
        <v>7481664.1699999999</v>
      </c>
      <c r="J75" s="76">
        <v>7481664.1699999999</v>
      </c>
      <c r="K75" s="70">
        <f t="shared" si="34"/>
        <v>0.37408320849999999</v>
      </c>
      <c r="L75" s="70">
        <f t="shared" si="35"/>
        <v>0.37408320849999999</v>
      </c>
    </row>
    <row r="76" spans="1:17" ht="28.5" x14ac:dyDescent="0.2">
      <c r="A76" s="62" t="s">
        <v>105</v>
      </c>
      <c r="B76" s="63" t="s">
        <v>67</v>
      </c>
      <c r="C76" s="63" t="s">
        <v>68</v>
      </c>
      <c r="D76" s="63" t="s">
        <v>15</v>
      </c>
      <c r="E76" s="75" t="s">
        <v>106</v>
      </c>
      <c r="F76" s="76">
        <v>0</v>
      </c>
      <c r="G76" s="76">
        <v>0</v>
      </c>
      <c r="H76" s="76">
        <v>0</v>
      </c>
      <c r="I76" s="76">
        <v>0</v>
      </c>
      <c r="J76" s="76">
        <v>0</v>
      </c>
      <c r="K76" s="70" t="e">
        <f t="shared" si="34"/>
        <v>#DIV/0!</v>
      </c>
      <c r="L76" s="70" t="e">
        <f t="shared" si="35"/>
        <v>#DIV/0!</v>
      </c>
    </row>
    <row r="77" spans="1:17" ht="28.5" x14ac:dyDescent="0.2">
      <c r="A77" s="62" t="s">
        <v>107</v>
      </c>
      <c r="B77" s="63" t="s">
        <v>13</v>
      </c>
      <c r="C77" s="63" t="s">
        <v>14</v>
      </c>
      <c r="D77" s="63" t="s">
        <v>15</v>
      </c>
      <c r="E77" s="75" t="s">
        <v>108</v>
      </c>
      <c r="F77" s="76">
        <v>21648000</v>
      </c>
      <c r="G77" s="76">
        <v>0</v>
      </c>
      <c r="H77" s="76">
        <v>2722500</v>
      </c>
      <c r="I77" s="76">
        <v>2722500</v>
      </c>
      <c r="J77" s="76">
        <v>2722500</v>
      </c>
      <c r="K77" s="70">
        <f t="shared" si="34"/>
        <v>0.12576219512195122</v>
      </c>
      <c r="L77" s="70">
        <f t="shared" si="35"/>
        <v>0.12576219512195122</v>
      </c>
    </row>
    <row r="78" spans="1:17" ht="28.5" x14ac:dyDescent="0.2">
      <c r="A78" s="62" t="s">
        <v>107</v>
      </c>
      <c r="B78" s="63" t="s">
        <v>67</v>
      </c>
      <c r="C78" s="63" t="s">
        <v>68</v>
      </c>
      <c r="D78" s="63" t="s">
        <v>15</v>
      </c>
      <c r="E78" s="75" t="s">
        <v>108</v>
      </c>
      <c r="F78" s="76">
        <v>600600000</v>
      </c>
      <c r="G78" s="76">
        <v>0</v>
      </c>
      <c r="H78" s="76">
        <v>540599998</v>
      </c>
      <c r="I78" s="76">
        <v>277822938</v>
      </c>
      <c r="J78" s="76">
        <v>277822938</v>
      </c>
      <c r="K78" s="70">
        <f t="shared" si="34"/>
        <v>0.90009989676989677</v>
      </c>
      <c r="L78" s="70">
        <f t="shared" si="35"/>
        <v>0.46257565434565434</v>
      </c>
    </row>
    <row r="79" spans="1:17" ht="57" x14ac:dyDescent="0.2">
      <c r="A79" s="62" t="s">
        <v>109</v>
      </c>
      <c r="B79" s="63" t="s">
        <v>13</v>
      </c>
      <c r="C79" s="63" t="s">
        <v>14</v>
      </c>
      <c r="D79" s="63" t="s">
        <v>15</v>
      </c>
      <c r="E79" s="75" t="s">
        <v>110</v>
      </c>
      <c r="F79" s="76">
        <v>50582914</v>
      </c>
      <c r="G79" s="76">
        <v>0</v>
      </c>
      <c r="H79" s="76">
        <v>12590985</v>
      </c>
      <c r="I79" s="76">
        <v>12590985</v>
      </c>
      <c r="J79" s="76">
        <v>12590985</v>
      </c>
      <c r="K79" s="70">
        <f t="shared" si="34"/>
        <v>0.24891774720610205</v>
      </c>
      <c r="L79" s="70">
        <f t="shared" si="35"/>
        <v>0.24891774720610205</v>
      </c>
    </row>
    <row r="80" spans="1:17" ht="57" x14ac:dyDescent="0.2">
      <c r="A80" s="62" t="s">
        <v>109</v>
      </c>
      <c r="B80" s="63" t="s">
        <v>67</v>
      </c>
      <c r="C80" s="63" t="s">
        <v>68</v>
      </c>
      <c r="D80" s="63" t="s">
        <v>15</v>
      </c>
      <c r="E80" s="75" t="s">
        <v>110</v>
      </c>
      <c r="F80" s="76">
        <v>1794595254.6600001</v>
      </c>
      <c r="G80" s="76">
        <v>0</v>
      </c>
      <c r="H80" s="76">
        <v>1389707255.03</v>
      </c>
      <c r="I80" s="76">
        <v>1388350376.03</v>
      </c>
      <c r="J80" s="76">
        <v>1371108039.03</v>
      </c>
      <c r="K80" s="70">
        <f t="shared" si="34"/>
        <v>0.77438478198433147</v>
      </c>
      <c r="L80" s="70">
        <f t="shared" si="35"/>
        <v>0.77362869004857238</v>
      </c>
    </row>
    <row r="81" spans="1:15" ht="57" x14ac:dyDescent="0.2">
      <c r="A81" s="15" t="s">
        <v>225</v>
      </c>
      <c r="B81" s="13"/>
      <c r="C81" s="13"/>
      <c r="D81" s="14"/>
      <c r="E81" s="3" t="s">
        <v>226</v>
      </c>
      <c r="F81" s="55">
        <f t="shared" ref="F81:J81" si="36">SUM(F82:F83)</f>
        <v>7572033792</v>
      </c>
      <c r="G81" s="55">
        <f t="shared" si="36"/>
        <v>0</v>
      </c>
      <c r="H81" s="55">
        <f t="shared" si="36"/>
        <v>6983481721.6400003</v>
      </c>
      <c r="I81" s="55">
        <f t="shared" si="36"/>
        <v>5714571361.1999998</v>
      </c>
      <c r="J81" s="55">
        <f t="shared" si="36"/>
        <v>5714571361.1999998</v>
      </c>
      <c r="K81" s="11">
        <f>H81/F81</f>
        <v>0.9222729207862469</v>
      </c>
      <c r="L81" s="11">
        <f>I81/F81</f>
        <v>0.75469438174424885</v>
      </c>
      <c r="N81" s="74"/>
      <c r="O81" s="74"/>
    </row>
    <row r="82" spans="1:15" ht="28.5" x14ac:dyDescent="0.2">
      <c r="A82" s="62" t="s">
        <v>111</v>
      </c>
      <c r="B82" s="63" t="s">
        <v>67</v>
      </c>
      <c r="C82" s="63" t="s">
        <v>68</v>
      </c>
      <c r="D82" s="63" t="s">
        <v>15</v>
      </c>
      <c r="E82" s="75" t="s">
        <v>112</v>
      </c>
      <c r="F82" s="76">
        <v>1928157286</v>
      </c>
      <c r="G82" s="76">
        <v>0</v>
      </c>
      <c r="H82" s="76">
        <v>1783225883</v>
      </c>
      <c r="I82" s="76">
        <v>1712374277</v>
      </c>
      <c r="J82" s="76">
        <v>1712374277</v>
      </c>
      <c r="K82" s="70">
        <f t="shared" ref="K82:K83" si="37">H82/F82</f>
        <v>0.92483424249031931</v>
      </c>
      <c r="L82" s="70">
        <f t="shared" ref="L82:L83" si="38">I82/F82</f>
        <v>0.88808848190613843</v>
      </c>
    </row>
    <row r="83" spans="1:15" x14ac:dyDescent="0.2">
      <c r="A83" s="62" t="s">
        <v>113</v>
      </c>
      <c r="B83" s="63" t="s">
        <v>67</v>
      </c>
      <c r="C83" s="63" t="s">
        <v>68</v>
      </c>
      <c r="D83" s="63" t="s">
        <v>15</v>
      </c>
      <c r="E83" s="75" t="s">
        <v>114</v>
      </c>
      <c r="F83" s="76">
        <v>5643876506</v>
      </c>
      <c r="G83" s="76">
        <v>0</v>
      </c>
      <c r="H83" s="76">
        <v>5200255838.6400003</v>
      </c>
      <c r="I83" s="76">
        <v>4002197084.1999998</v>
      </c>
      <c r="J83" s="76">
        <v>4002197084.1999998</v>
      </c>
      <c r="K83" s="70">
        <f t="shared" si="37"/>
        <v>0.92139787841063014</v>
      </c>
      <c r="L83" s="70">
        <f t="shared" si="38"/>
        <v>0.70912201568288524</v>
      </c>
    </row>
    <row r="84" spans="1:15" ht="42.75" x14ac:dyDescent="0.2">
      <c r="A84" s="15" t="s">
        <v>227</v>
      </c>
      <c r="B84" s="13"/>
      <c r="C84" s="13"/>
      <c r="D84" s="14"/>
      <c r="E84" s="3" t="s">
        <v>228</v>
      </c>
      <c r="F84" s="55">
        <f t="shared" ref="F84:J84" si="39">SUM(F85:F96)</f>
        <v>23102302484.610001</v>
      </c>
      <c r="G84" s="55">
        <f t="shared" si="39"/>
        <v>0</v>
      </c>
      <c r="H84" s="55">
        <f t="shared" si="39"/>
        <v>20881183480.779999</v>
      </c>
      <c r="I84" s="55">
        <f t="shared" si="39"/>
        <v>12952304872.040001</v>
      </c>
      <c r="J84" s="55">
        <f t="shared" si="39"/>
        <v>12874507433.560001</v>
      </c>
      <c r="K84" s="11">
        <f>H84/F84</f>
        <v>0.90385724516811095</v>
      </c>
      <c r="L84" s="11">
        <f>I84/F84</f>
        <v>0.56064995602357837</v>
      </c>
      <c r="N84" s="74"/>
      <c r="O84" s="74"/>
    </row>
    <row r="85" spans="1:15" ht="28.5" x14ac:dyDescent="0.2">
      <c r="A85" s="62" t="s">
        <v>115</v>
      </c>
      <c r="B85" s="63" t="s">
        <v>13</v>
      </c>
      <c r="C85" s="63" t="s">
        <v>14</v>
      </c>
      <c r="D85" s="63" t="s">
        <v>15</v>
      </c>
      <c r="E85" s="75" t="s">
        <v>116</v>
      </c>
      <c r="F85" s="76">
        <v>176166666</v>
      </c>
      <c r="G85" s="76">
        <v>0</v>
      </c>
      <c r="H85" s="76">
        <v>152166666</v>
      </c>
      <c r="I85" s="76">
        <v>29266666</v>
      </c>
      <c r="J85" s="76">
        <v>29266666</v>
      </c>
      <c r="K85" s="70">
        <f t="shared" ref="K85:K96" si="40">H85/F85</f>
        <v>0.86376537318359647</v>
      </c>
      <c r="L85" s="70">
        <f t="shared" ref="L85:L96" si="41">I85/F85</f>
        <v>0.1661305550279302</v>
      </c>
    </row>
    <row r="86" spans="1:15" ht="28.5" x14ac:dyDescent="0.2">
      <c r="A86" s="62" t="s">
        <v>115</v>
      </c>
      <c r="B86" s="63" t="s">
        <v>67</v>
      </c>
      <c r="C86" s="63" t="s">
        <v>68</v>
      </c>
      <c r="D86" s="63" t="s">
        <v>15</v>
      </c>
      <c r="E86" s="75" t="s">
        <v>116</v>
      </c>
      <c r="F86" s="76">
        <v>1645119991</v>
      </c>
      <c r="G86" s="76">
        <v>0</v>
      </c>
      <c r="H86" s="76">
        <v>1436619991</v>
      </c>
      <c r="I86" s="76">
        <v>1317119990.3299999</v>
      </c>
      <c r="J86" s="76">
        <v>1299619990.3299999</v>
      </c>
      <c r="K86" s="70">
        <f t="shared" si="40"/>
        <v>0.87326152430178572</v>
      </c>
      <c r="L86" s="70">
        <f t="shared" si="41"/>
        <v>0.80062244549674311</v>
      </c>
    </row>
    <row r="87" spans="1:15" ht="85.5" x14ac:dyDescent="0.2">
      <c r="A87" s="62" t="s">
        <v>117</v>
      </c>
      <c r="B87" s="63" t="s">
        <v>13</v>
      </c>
      <c r="C87" s="63" t="s">
        <v>14</v>
      </c>
      <c r="D87" s="63" t="s">
        <v>15</v>
      </c>
      <c r="E87" s="75" t="s">
        <v>118</v>
      </c>
      <c r="F87" s="76">
        <v>62666667</v>
      </c>
      <c r="G87" s="76">
        <v>0</v>
      </c>
      <c r="H87" s="76">
        <v>57490328</v>
      </c>
      <c r="I87" s="76">
        <v>12596199</v>
      </c>
      <c r="J87" s="76">
        <v>12596199</v>
      </c>
      <c r="K87" s="70">
        <f t="shared" si="40"/>
        <v>0.91739884618404866</v>
      </c>
      <c r="L87" s="70">
        <f t="shared" si="41"/>
        <v>0.20100317446274907</v>
      </c>
    </row>
    <row r="88" spans="1:15" ht="85.5" x14ac:dyDescent="0.2">
      <c r="A88" s="62" t="s">
        <v>117</v>
      </c>
      <c r="B88" s="63" t="s">
        <v>67</v>
      </c>
      <c r="C88" s="63" t="s">
        <v>68</v>
      </c>
      <c r="D88" s="63" t="s">
        <v>15</v>
      </c>
      <c r="E88" s="75" t="s">
        <v>118</v>
      </c>
      <c r="F88" s="76">
        <v>854872257</v>
      </c>
      <c r="G88" s="76">
        <v>0</v>
      </c>
      <c r="H88" s="76">
        <v>820763993</v>
      </c>
      <c r="I88" s="76">
        <v>718313456</v>
      </c>
      <c r="J88" s="76">
        <v>710313456</v>
      </c>
      <c r="K88" s="70">
        <f t="shared" si="40"/>
        <v>0.96010133242632534</v>
      </c>
      <c r="L88" s="70">
        <f t="shared" si="41"/>
        <v>0.8402582375532629</v>
      </c>
    </row>
    <row r="89" spans="1:15" ht="71.25" x14ac:dyDescent="0.2">
      <c r="A89" s="62" t="s">
        <v>119</v>
      </c>
      <c r="B89" s="63" t="s">
        <v>13</v>
      </c>
      <c r="C89" s="63" t="s">
        <v>14</v>
      </c>
      <c r="D89" s="63" t="s">
        <v>15</v>
      </c>
      <c r="E89" s="75" t="s">
        <v>120</v>
      </c>
      <c r="F89" s="76">
        <v>4948000</v>
      </c>
      <c r="G89" s="76">
        <v>0</v>
      </c>
      <c r="H89" s="76">
        <v>1948000</v>
      </c>
      <c r="I89" s="76">
        <v>1948000</v>
      </c>
      <c r="J89" s="76">
        <v>1948000</v>
      </c>
      <c r="K89" s="70">
        <f t="shared" si="40"/>
        <v>0.39369442198868232</v>
      </c>
      <c r="L89" s="70">
        <f t="shared" si="41"/>
        <v>0.39369442198868232</v>
      </c>
    </row>
    <row r="90" spans="1:15" ht="71.25" x14ac:dyDescent="0.2">
      <c r="A90" s="62" t="s">
        <v>119</v>
      </c>
      <c r="B90" s="63" t="s">
        <v>67</v>
      </c>
      <c r="C90" s="63" t="s">
        <v>68</v>
      </c>
      <c r="D90" s="63" t="s">
        <v>15</v>
      </c>
      <c r="E90" s="75" t="s">
        <v>120</v>
      </c>
      <c r="F90" s="76">
        <v>382985413</v>
      </c>
      <c r="G90" s="76">
        <v>0</v>
      </c>
      <c r="H90" s="76">
        <v>261382267.77000001</v>
      </c>
      <c r="I90" s="76">
        <v>261382267.77000001</v>
      </c>
      <c r="J90" s="76">
        <v>261382267.77000001</v>
      </c>
      <c r="K90" s="70">
        <f t="shared" si="40"/>
        <v>0.68248622244523971</v>
      </c>
      <c r="L90" s="70">
        <f t="shared" si="41"/>
        <v>0.68248622244523971</v>
      </c>
    </row>
    <row r="91" spans="1:15" x14ac:dyDescent="0.2">
      <c r="A91" s="62" t="s">
        <v>121</v>
      </c>
      <c r="B91" s="63" t="s">
        <v>13</v>
      </c>
      <c r="C91" s="63" t="s">
        <v>14</v>
      </c>
      <c r="D91" s="63" t="s">
        <v>15</v>
      </c>
      <c r="E91" s="75" t="s">
        <v>122</v>
      </c>
      <c r="F91" s="76">
        <v>8618414266</v>
      </c>
      <c r="G91" s="76">
        <v>0</v>
      </c>
      <c r="H91" s="76">
        <v>7418297822.8999996</v>
      </c>
      <c r="I91" s="76">
        <v>6094595190.5600004</v>
      </c>
      <c r="J91" s="76">
        <v>6094595190.5600004</v>
      </c>
      <c r="K91" s="70">
        <f t="shared" si="40"/>
        <v>0.86074973816998923</v>
      </c>
      <c r="L91" s="70">
        <f t="shared" si="41"/>
        <v>0.70715969347208452</v>
      </c>
    </row>
    <row r="92" spans="1:15" x14ac:dyDescent="0.2">
      <c r="A92" s="62" t="s">
        <v>121</v>
      </c>
      <c r="B92" s="63" t="s">
        <v>67</v>
      </c>
      <c r="C92" s="63" t="s">
        <v>68</v>
      </c>
      <c r="D92" s="63" t="s">
        <v>15</v>
      </c>
      <c r="E92" s="75" t="s">
        <v>122</v>
      </c>
      <c r="F92" s="76">
        <v>8656420644.0799999</v>
      </c>
      <c r="G92" s="76">
        <v>0</v>
      </c>
      <c r="H92" s="76">
        <v>8300898635.8800001</v>
      </c>
      <c r="I92" s="76">
        <v>2693345212.54</v>
      </c>
      <c r="J92" s="76">
        <v>2656856721.79</v>
      </c>
      <c r="K92" s="70">
        <f t="shared" si="40"/>
        <v>0.95892967511425908</v>
      </c>
      <c r="L92" s="70">
        <f t="shared" si="41"/>
        <v>0.31113843969469523</v>
      </c>
    </row>
    <row r="93" spans="1:15" ht="71.25" x14ac:dyDescent="0.2">
      <c r="A93" s="62" t="s">
        <v>123</v>
      </c>
      <c r="B93" s="63" t="s">
        <v>13</v>
      </c>
      <c r="C93" s="63" t="s">
        <v>14</v>
      </c>
      <c r="D93" s="63" t="s">
        <v>15</v>
      </c>
      <c r="E93" s="75" t="s">
        <v>124</v>
      </c>
      <c r="F93" s="76">
        <v>149397976</v>
      </c>
      <c r="G93" s="76">
        <v>0</v>
      </c>
      <c r="H93" s="76">
        <v>62668639</v>
      </c>
      <c r="I93" s="76">
        <v>61668639</v>
      </c>
      <c r="J93" s="76">
        <v>61668639</v>
      </c>
      <c r="K93" s="70">
        <f t="shared" si="40"/>
        <v>0.41947448471457205</v>
      </c>
      <c r="L93" s="70">
        <f t="shared" si="41"/>
        <v>0.41278095360542233</v>
      </c>
    </row>
    <row r="94" spans="1:15" ht="71.25" x14ac:dyDescent="0.2">
      <c r="A94" s="62" t="s">
        <v>123</v>
      </c>
      <c r="B94" s="63" t="s">
        <v>67</v>
      </c>
      <c r="C94" s="63" t="s">
        <v>68</v>
      </c>
      <c r="D94" s="63" t="s">
        <v>15</v>
      </c>
      <c r="E94" s="75" t="s">
        <v>124</v>
      </c>
      <c r="F94" s="76">
        <v>849763604.52999997</v>
      </c>
      <c r="G94" s="76">
        <v>0</v>
      </c>
      <c r="H94" s="76">
        <v>710174944</v>
      </c>
      <c r="I94" s="76">
        <v>313719224.87</v>
      </c>
      <c r="J94" s="76">
        <v>313719224.87</v>
      </c>
      <c r="K94" s="70">
        <f t="shared" si="40"/>
        <v>0.8357323615816592</v>
      </c>
      <c r="L94" s="70">
        <f t="shared" si="41"/>
        <v>0.3691841156735779</v>
      </c>
    </row>
    <row r="95" spans="1:15" ht="85.5" x14ac:dyDescent="0.2">
      <c r="A95" s="62" t="s">
        <v>125</v>
      </c>
      <c r="B95" s="63" t="s">
        <v>13</v>
      </c>
      <c r="C95" s="63" t="s">
        <v>14</v>
      </c>
      <c r="D95" s="63" t="s">
        <v>15</v>
      </c>
      <c r="E95" s="75" t="s">
        <v>126</v>
      </c>
      <c r="F95" s="76">
        <v>49047000</v>
      </c>
      <c r="G95" s="76">
        <v>0</v>
      </c>
      <c r="H95" s="76">
        <v>9651848.8100000005</v>
      </c>
      <c r="I95" s="76">
        <v>9651848.8100000005</v>
      </c>
      <c r="J95" s="76">
        <v>9651848.8100000005</v>
      </c>
      <c r="K95" s="70">
        <f t="shared" si="40"/>
        <v>0.19678775072889271</v>
      </c>
      <c r="L95" s="70">
        <f t="shared" si="41"/>
        <v>0.19678775072889271</v>
      </c>
    </row>
    <row r="96" spans="1:15" ht="85.5" x14ac:dyDescent="0.2">
      <c r="A96" s="62" t="s">
        <v>125</v>
      </c>
      <c r="B96" s="63" t="s">
        <v>67</v>
      </c>
      <c r="C96" s="63" t="s">
        <v>68</v>
      </c>
      <c r="D96" s="63" t="s">
        <v>15</v>
      </c>
      <c r="E96" s="75" t="s">
        <v>126</v>
      </c>
      <c r="F96" s="76">
        <v>1652500000</v>
      </c>
      <c r="G96" s="76">
        <v>0</v>
      </c>
      <c r="H96" s="76">
        <v>1649120344.4200001</v>
      </c>
      <c r="I96" s="76">
        <v>1438698177.1600001</v>
      </c>
      <c r="J96" s="76">
        <v>1422889229.4300001</v>
      </c>
      <c r="K96" s="70">
        <f t="shared" si="40"/>
        <v>0.9979548226444781</v>
      </c>
      <c r="L96" s="70">
        <f t="shared" si="41"/>
        <v>0.87061916923449323</v>
      </c>
    </row>
    <row r="97" spans="1:15" ht="42.75" x14ac:dyDescent="0.2">
      <c r="A97" s="15" t="s">
        <v>229</v>
      </c>
      <c r="B97" s="13"/>
      <c r="C97" s="13"/>
      <c r="D97" s="14"/>
      <c r="E97" s="3" t="s">
        <v>230</v>
      </c>
      <c r="F97" s="55">
        <f t="shared" ref="F97:J97" si="42">SUM(F98:F102)</f>
        <v>732000000</v>
      </c>
      <c r="G97" s="55">
        <f t="shared" si="42"/>
        <v>0</v>
      </c>
      <c r="H97" s="55">
        <f t="shared" si="42"/>
        <v>493033799.71000004</v>
      </c>
      <c r="I97" s="55">
        <f t="shared" si="42"/>
        <v>358450355.71000004</v>
      </c>
      <c r="J97" s="55">
        <f t="shared" si="42"/>
        <v>345495244.71000004</v>
      </c>
      <c r="K97" s="11">
        <f>H97/F97</f>
        <v>0.67354344222677598</v>
      </c>
      <c r="L97" s="11">
        <f>I97/F97</f>
        <v>0.48968627829234979</v>
      </c>
      <c r="N97" s="74"/>
      <c r="O97" s="74"/>
    </row>
    <row r="98" spans="1:15" x14ac:dyDescent="0.2">
      <c r="A98" s="62" t="s">
        <v>127</v>
      </c>
      <c r="B98" s="63" t="s">
        <v>67</v>
      </c>
      <c r="C98" s="63" t="s">
        <v>68</v>
      </c>
      <c r="D98" s="63" t="s">
        <v>15</v>
      </c>
      <c r="E98" s="75" t="s">
        <v>128</v>
      </c>
      <c r="F98" s="76">
        <v>242000000</v>
      </c>
      <c r="G98" s="76">
        <v>0</v>
      </c>
      <c r="H98" s="76">
        <v>139361208</v>
      </c>
      <c r="I98" s="76">
        <v>138183301</v>
      </c>
      <c r="J98" s="76">
        <v>136082215</v>
      </c>
      <c r="K98" s="70">
        <f t="shared" ref="K98:K104" si="43">H98/F98</f>
        <v>0.57587276033057855</v>
      </c>
      <c r="L98" s="70">
        <f t="shared" ref="L98:L104" si="44">I98/F98</f>
        <v>0.5710053760330579</v>
      </c>
    </row>
    <row r="99" spans="1:15" ht="57" x14ac:dyDescent="0.2">
      <c r="A99" s="62" t="s">
        <v>129</v>
      </c>
      <c r="B99" s="63" t="s">
        <v>67</v>
      </c>
      <c r="C99" s="63" t="s">
        <v>68</v>
      </c>
      <c r="D99" s="63" t="s">
        <v>15</v>
      </c>
      <c r="E99" s="75" t="s">
        <v>130</v>
      </c>
      <c r="F99" s="76">
        <v>143300000</v>
      </c>
      <c r="G99" s="76">
        <v>0</v>
      </c>
      <c r="H99" s="76">
        <v>143300000</v>
      </c>
      <c r="I99" s="76">
        <v>10372520</v>
      </c>
      <c r="J99" s="76">
        <v>0</v>
      </c>
      <c r="K99" s="70">
        <f t="shared" si="43"/>
        <v>1</v>
      </c>
      <c r="L99" s="70">
        <f t="shared" si="44"/>
        <v>7.2383251919050942E-2</v>
      </c>
    </row>
    <row r="100" spans="1:15" ht="99.75" x14ac:dyDescent="0.2">
      <c r="A100" s="62" t="s">
        <v>131</v>
      </c>
      <c r="B100" s="63" t="s">
        <v>13</v>
      </c>
      <c r="C100" s="63" t="s">
        <v>14</v>
      </c>
      <c r="D100" s="63" t="s">
        <v>15</v>
      </c>
      <c r="E100" s="75" t="s">
        <v>132</v>
      </c>
      <c r="F100" s="76">
        <v>16700000</v>
      </c>
      <c r="G100" s="76">
        <v>0</v>
      </c>
      <c r="H100" s="76">
        <v>12246738</v>
      </c>
      <c r="I100" s="76">
        <v>12246738</v>
      </c>
      <c r="J100" s="76">
        <v>12246738</v>
      </c>
      <c r="K100" s="70">
        <f t="shared" si="43"/>
        <v>0.73333760479041921</v>
      </c>
      <c r="L100" s="70">
        <f t="shared" si="44"/>
        <v>0.73333760479041921</v>
      </c>
    </row>
    <row r="101" spans="1:15" ht="99.75" x14ac:dyDescent="0.2">
      <c r="A101" s="62" t="s">
        <v>131</v>
      </c>
      <c r="B101" s="63" t="s">
        <v>67</v>
      </c>
      <c r="C101" s="63" t="s">
        <v>68</v>
      </c>
      <c r="D101" s="63" t="s">
        <v>15</v>
      </c>
      <c r="E101" s="75" t="s">
        <v>132</v>
      </c>
      <c r="F101" s="76">
        <v>280000000</v>
      </c>
      <c r="G101" s="76">
        <v>0</v>
      </c>
      <c r="H101" s="76">
        <v>198125853.71000001</v>
      </c>
      <c r="I101" s="76">
        <v>197647796.71000001</v>
      </c>
      <c r="J101" s="76">
        <v>197166291.71000001</v>
      </c>
      <c r="K101" s="70">
        <f t="shared" si="43"/>
        <v>0.70759233467857141</v>
      </c>
      <c r="L101" s="70">
        <f t="shared" si="44"/>
        <v>0.70588498825000001</v>
      </c>
    </row>
    <row r="102" spans="1:15" ht="28.5" x14ac:dyDescent="0.2">
      <c r="A102" s="62" t="s">
        <v>133</v>
      </c>
      <c r="B102" s="63" t="s">
        <v>67</v>
      </c>
      <c r="C102" s="63" t="s">
        <v>68</v>
      </c>
      <c r="D102" s="63" t="s">
        <v>15</v>
      </c>
      <c r="E102" s="75" t="s">
        <v>134</v>
      </c>
      <c r="F102" s="76">
        <v>50000000</v>
      </c>
      <c r="G102" s="76">
        <v>0</v>
      </c>
      <c r="H102" s="76">
        <v>0</v>
      </c>
      <c r="I102" s="76">
        <v>0</v>
      </c>
      <c r="J102" s="76">
        <v>0</v>
      </c>
      <c r="K102" s="70">
        <f t="shared" si="43"/>
        <v>0</v>
      </c>
      <c r="L102" s="70">
        <f t="shared" si="44"/>
        <v>0</v>
      </c>
    </row>
    <row r="103" spans="1:15" ht="42.75" x14ac:dyDescent="0.2">
      <c r="A103" s="62" t="s">
        <v>135</v>
      </c>
      <c r="B103" s="63" t="s">
        <v>13</v>
      </c>
      <c r="C103" s="63" t="s">
        <v>14</v>
      </c>
      <c r="D103" s="63" t="s">
        <v>15</v>
      </c>
      <c r="E103" s="75" t="s">
        <v>136</v>
      </c>
      <c r="F103" s="76">
        <v>270445451.06999999</v>
      </c>
      <c r="G103" s="76">
        <v>0</v>
      </c>
      <c r="H103" s="76">
        <v>188185882.66999999</v>
      </c>
      <c r="I103" s="76">
        <v>188185882.66999999</v>
      </c>
      <c r="J103" s="76">
        <v>188025882.66999999</v>
      </c>
      <c r="K103" s="70">
        <f t="shared" si="43"/>
        <v>0.69583674609964663</v>
      </c>
      <c r="L103" s="70">
        <f t="shared" si="44"/>
        <v>0.69583674609964663</v>
      </c>
    </row>
    <row r="104" spans="1:15" ht="42.75" x14ac:dyDescent="0.2">
      <c r="A104" s="62" t="s">
        <v>135</v>
      </c>
      <c r="B104" s="63" t="s">
        <v>67</v>
      </c>
      <c r="C104" s="63" t="s">
        <v>68</v>
      </c>
      <c r="D104" s="63" t="s">
        <v>15</v>
      </c>
      <c r="E104" s="75" t="s">
        <v>136</v>
      </c>
      <c r="F104" s="76">
        <f>787244213.91</f>
        <v>787244213.90999997</v>
      </c>
      <c r="G104" s="76">
        <v>0</v>
      </c>
      <c r="H104" s="76">
        <v>552275502.54999995</v>
      </c>
      <c r="I104" s="76">
        <v>552275501.54999995</v>
      </c>
      <c r="J104" s="76">
        <v>547618885.54999995</v>
      </c>
      <c r="K104" s="70">
        <f t="shared" si="43"/>
        <v>0.70153008785801974</v>
      </c>
      <c r="L104" s="70">
        <f t="shared" si="44"/>
        <v>0.70153008658776583</v>
      </c>
    </row>
    <row r="105" spans="1:15" ht="28.5" x14ac:dyDescent="0.2">
      <c r="A105" s="45" t="s">
        <v>175</v>
      </c>
      <c r="B105" s="47"/>
      <c r="C105" s="47"/>
      <c r="D105" s="46"/>
      <c r="E105" s="48" t="s">
        <v>174</v>
      </c>
      <c r="F105" s="57">
        <f t="shared" ref="F105:J105" si="45">SUM(F109+F115+F106)</f>
        <v>2466000000</v>
      </c>
      <c r="G105" s="57">
        <f t="shared" si="45"/>
        <v>58671203.799999997</v>
      </c>
      <c r="H105" s="57">
        <f t="shared" si="45"/>
        <v>1147091658.77</v>
      </c>
      <c r="I105" s="57">
        <f t="shared" si="45"/>
        <v>980123409.7700001</v>
      </c>
      <c r="J105" s="57">
        <f t="shared" si="45"/>
        <v>980123409.7700001</v>
      </c>
      <c r="K105" s="44">
        <f>H105/F105</f>
        <v>0.4651628786577453</v>
      </c>
      <c r="L105" s="44">
        <f>I105/F105</f>
        <v>0.39745474848742907</v>
      </c>
      <c r="M105" s="49"/>
      <c r="N105" s="74"/>
      <c r="O105" s="74"/>
    </row>
    <row r="106" spans="1:15" ht="28.5" x14ac:dyDescent="0.2">
      <c r="A106" s="8" t="s">
        <v>231</v>
      </c>
      <c r="B106" s="9"/>
      <c r="C106" s="9"/>
      <c r="D106" s="10"/>
      <c r="E106" s="6" t="s">
        <v>232</v>
      </c>
      <c r="F106" s="53">
        <f t="shared" ref="F106:J106" si="46">F107</f>
        <v>889000000</v>
      </c>
      <c r="G106" s="53">
        <f t="shared" si="46"/>
        <v>58671203.799999997</v>
      </c>
      <c r="H106" s="53">
        <f t="shared" si="46"/>
        <v>287545940.83999997</v>
      </c>
      <c r="I106" s="53">
        <f t="shared" si="46"/>
        <v>144875240.84</v>
      </c>
      <c r="J106" s="53">
        <f t="shared" si="46"/>
        <v>144875240.84</v>
      </c>
      <c r="K106" s="11">
        <f>H106/F106</f>
        <v>0.3234487523509561</v>
      </c>
      <c r="L106" s="11">
        <f>I106/F106</f>
        <v>0.16296427541057368</v>
      </c>
      <c r="M106" s="49"/>
      <c r="N106" s="74"/>
      <c r="O106" s="74"/>
    </row>
    <row r="107" spans="1:15" x14ac:dyDescent="0.2">
      <c r="A107" s="12" t="s">
        <v>233</v>
      </c>
      <c r="B107" s="13"/>
      <c r="C107" s="13"/>
      <c r="D107" s="14"/>
      <c r="E107" s="4" t="s">
        <v>234</v>
      </c>
      <c r="F107" s="55">
        <f t="shared" ref="F107:J107" si="47">+F108</f>
        <v>889000000</v>
      </c>
      <c r="G107" s="55">
        <f t="shared" si="47"/>
        <v>58671203.799999997</v>
      </c>
      <c r="H107" s="55">
        <f t="shared" si="47"/>
        <v>287545940.83999997</v>
      </c>
      <c r="I107" s="55">
        <f t="shared" si="47"/>
        <v>144875240.84</v>
      </c>
      <c r="J107" s="55">
        <f t="shared" si="47"/>
        <v>144875240.84</v>
      </c>
      <c r="K107" s="70">
        <f t="shared" ref="K107:K108" si="48">H107/F107</f>
        <v>0.3234487523509561</v>
      </c>
      <c r="L107" s="70">
        <f t="shared" ref="L107:L108" si="49">I107/F107</f>
        <v>0.16296427541057368</v>
      </c>
      <c r="M107" s="49"/>
      <c r="N107" s="74"/>
      <c r="O107" s="74"/>
    </row>
    <row r="108" spans="1:15" ht="28.5" x14ac:dyDescent="0.2">
      <c r="A108" s="77" t="s">
        <v>193</v>
      </c>
      <c r="B108" s="78" t="s">
        <v>13</v>
      </c>
      <c r="C108" s="78" t="s">
        <v>14</v>
      </c>
      <c r="D108" s="78" t="s">
        <v>15</v>
      </c>
      <c r="E108" s="79" t="s">
        <v>192</v>
      </c>
      <c r="F108" s="80">
        <v>889000000</v>
      </c>
      <c r="G108" s="81">
        <v>58671203.799999997</v>
      </c>
      <c r="H108" s="81">
        <v>287545940.83999997</v>
      </c>
      <c r="I108" s="81">
        <v>144875240.84</v>
      </c>
      <c r="J108" s="81">
        <v>144875240.84</v>
      </c>
      <c r="K108" s="70">
        <f t="shared" si="48"/>
        <v>0.3234487523509561</v>
      </c>
      <c r="L108" s="70">
        <f t="shared" si="49"/>
        <v>0.16296427541057368</v>
      </c>
    </row>
    <row r="109" spans="1:15" x14ac:dyDescent="0.2">
      <c r="A109" s="12" t="s">
        <v>235</v>
      </c>
      <c r="B109" s="13"/>
      <c r="C109" s="13"/>
      <c r="D109" s="14"/>
      <c r="E109" s="6" t="s">
        <v>236</v>
      </c>
      <c r="F109" s="55">
        <f t="shared" ref="F109:J109" si="50">F110</f>
        <v>617000000</v>
      </c>
      <c r="G109" s="55">
        <f t="shared" si="50"/>
        <v>0</v>
      </c>
      <c r="H109" s="55">
        <f t="shared" si="50"/>
        <v>481305290</v>
      </c>
      <c r="I109" s="55">
        <f t="shared" si="50"/>
        <v>477612298</v>
      </c>
      <c r="J109" s="55">
        <f t="shared" si="50"/>
        <v>477612298</v>
      </c>
      <c r="K109" s="11">
        <f>H109/F109</f>
        <v>0.78007340356564014</v>
      </c>
      <c r="L109" s="11">
        <f>I109/F109</f>
        <v>0.77408800324149107</v>
      </c>
      <c r="N109" s="74"/>
      <c r="O109" s="74"/>
    </row>
    <row r="110" spans="1:15" ht="42.75" x14ac:dyDescent="0.2">
      <c r="A110" s="12" t="s">
        <v>237</v>
      </c>
      <c r="B110" s="13"/>
      <c r="C110" s="13"/>
      <c r="D110" s="14"/>
      <c r="E110" s="4" t="s">
        <v>238</v>
      </c>
      <c r="F110" s="55">
        <f t="shared" ref="F110:J110" si="51">F111+F114</f>
        <v>617000000</v>
      </c>
      <c r="G110" s="55">
        <f t="shared" si="51"/>
        <v>0</v>
      </c>
      <c r="H110" s="55">
        <f t="shared" si="51"/>
        <v>481305290</v>
      </c>
      <c r="I110" s="55">
        <f t="shared" si="51"/>
        <v>477612298</v>
      </c>
      <c r="J110" s="55">
        <f t="shared" si="51"/>
        <v>477612298</v>
      </c>
      <c r="K110" s="11">
        <f>H110/F110</f>
        <v>0.78007340356564014</v>
      </c>
      <c r="L110" s="11">
        <f>I110/F110</f>
        <v>0.77408800324149107</v>
      </c>
      <c r="N110" s="74"/>
      <c r="O110" s="74"/>
    </row>
    <row r="111" spans="1:15" ht="57" x14ac:dyDescent="0.2">
      <c r="A111" s="12" t="s">
        <v>191</v>
      </c>
      <c r="B111" s="13"/>
      <c r="C111" s="13"/>
      <c r="D111" s="14"/>
      <c r="E111" s="4" t="s">
        <v>270</v>
      </c>
      <c r="F111" s="55">
        <f t="shared" ref="F111:J111" si="52">SUM(F112:F113)</f>
        <v>469000000</v>
      </c>
      <c r="G111" s="55">
        <f t="shared" si="52"/>
        <v>0</v>
      </c>
      <c r="H111" s="55">
        <f t="shared" si="52"/>
        <v>468731560</v>
      </c>
      <c r="I111" s="55">
        <f t="shared" si="52"/>
        <v>465038568</v>
      </c>
      <c r="J111" s="55">
        <f t="shared" si="52"/>
        <v>465038568</v>
      </c>
      <c r="K111" s="11">
        <f>H111/F111</f>
        <v>0.99942763326226014</v>
      </c>
      <c r="L111" s="11">
        <f>I111/F111</f>
        <v>0.99155344989339023</v>
      </c>
      <c r="N111" s="74"/>
      <c r="O111" s="74"/>
    </row>
    <row r="112" spans="1:15" ht="28.5" x14ac:dyDescent="0.2">
      <c r="A112" s="62" t="s">
        <v>137</v>
      </c>
      <c r="B112" s="63" t="s">
        <v>13</v>
      </c>
      <c r="C112" s="63" t="s">
        <v>14</v>
      </c>
      <c r="D112" s="63" t="s">
        <v>15</v>
      </c>
      <c r="E112" s="75" t="s">
        <v>138</v>
      </c>
      <c r="F112" s="76">
        <v>406000000</v>
      </c>
      <c r="G112" s="76">
        <v>0</v>
      </c>
      <c r="H112" s="76">
        <v>405936795</v>
      </c>
      <c r="I112" s="76">
        <v>402243803</v>
      </c>
      <c r="J112" s="76">
        <v>402243803</v>
      </c>
      <c r="K112" s="70">
        <f t="shared" ref="K112:K114" si="53">H112/F112</f>
        <v>0.99984432266009848</v>
      </c>
      <c r="L112" s="70">
        <f t="shared" ref="L112:L114" si="54">I112/F112</f>
        <v>0.99074828325123154</v>
      </c>
    </row>
    <row r="113" spans="1:15" ht="42.75" x14ac:dyDescent="0.2">
      <c r="A113" s="62" t="s">
        <v>139</v>
      </c>
      <c r="B113" s="63" t="s">
        <v>13</v>
      </c>
      <c r="C113" s="63" t="s">
        <v>14</v>
      </c>
      <c r="D113" s="63" t="s">
        <v>15</v>
      </c>
      <c r="E113" s="75" t="s">
        <v>140</v>
      </c>
      <c r="F113" s="76">
        <v>63000000</v>
      </c>
      <c r="G113" s="76">
        <v>0</v>
      </c>
      <c r="H113" s="76">
        <v>62794765</v>
      </c>
      <c r="I113" s="76">
        <v>62794765</v>
      </c>
      <c r="J113" s="76">
        <v>62794765</v>
      </c>
      <c r="K113" s="70">
        <f t="shared" si="53"/>
        <v>0.99674230158730159</v>
      </c>
      <c r="L113" s="70">
        <f t="shared" si="54"/>
        <v>0.99674230158730159</v>
      </c>
    </row>
    <row r="114" spans="1:15" ht="28.5" x14ac:dyDescent="0.2">
      <c r="A114" s="82" t="s">
        <v>190</v>
      </c>
      <c r="B114" s="78" t="s">
        <v>67</v>
      </c>
      <c r="C114" s="78" t="s">
        <v>68</v>
      </c>
      <c r="D114" s="78" t="s">
        <v>15</v>
      </c>
      <c r="E114" s="83" t="s">
        <v>189</v>
      </c>
      <c r="F114" s="84">
        <v>148000000</v>
      </c>
      <c r="G114" s="85">
        <v>0</v>
      </c>
      <c r="H114" s="81">
        <v>12573730</v>
      </c>
      <c r="I114" s="81">
        <v>12573730</v>
      </c>
      <c r="J114" s="81">
        <v>12573730</v>
      </c>
      <c r="K114" s="70">
        <f t="shared" si="53"/>
        <v>8.4957635135135129E-2</v>
      </c>
      <c r="L114" s="70">
        <f t="shared" si="54"/>
        <v>8.4957635135135129E-2</v>
      </c>
      <c r="M114" s="50"/>
    </row>
    <row r="115" spans="1:15" ht="28.5" x14ac:dyDescent="0.2">
      <c r="A115" s="12" t="s">
        <v>188</v>
      </c>
      <c r="B115" s="13"/>
      <c r="C115" s="13"/>
      <c r="D115" s="14"/>
      <c r="E115" s="24" t="s">
        <v>187</v>
      </c>
      <c r="F115" s="55">
        <f t="shared" ref="F115:J115" si="55">F116</f>
        <v>960000000</v>
      </c>
      <c r="G115" s="55">
        <f t="shared" si="55"/>
        <v>0</v>
      </c>
      <c r="H115" s="55">
        <f t="shared" si="55"/>
        <v>378240427.93000001</v>
      </c>
      <c r="I115" s="55">
        <f t="shared" si="55"/>
        <v>357635870.93000001</v>
      </c>
      <c r="J115" s="55">
        <f t="shared" si="55"/>
        <v>357635870.93000001</v>
      </c>
      <c r="K115" s="11">
        <f>H115/F115</f>
        <v>0.39400044576041665</v>
      </c>
      <c r="L115" s="11">
        <f>I115/F115</f>
        <v>0.37253736555208333</v>
      </c>
      <c r="N115" s="74"/>
      <c r="O115" s="74"/>
    </row>
    <row r="116" spans="1:15" x14ac:dyDescent="0.2">
      <c r="A116" s="12" t="s">
        <v>239</v>
      </c>
      <c r="B116" s="13"/>
      <c r="C116" s="13"/>
      <c r="D116" s="14"/>
      <c r="E116" s="24" t="s">
        <v>240</v>
      </c>
      <c r="F116" s="55">
        <f t="shared" ref="F116:J116" si="56">SUM(F117:F118)</f>
        <v>960000000</v>
      </c>
      <c r="G116" s="55">
        <f t="shared" si="56"/>
        <v>0</v>
      </c>
      <c r="H116" s="55">
        <f t="shared" si="56"/>
        <v>378240427.93000001</v>
      </c>
      <c r="I116" s="55">
        <f t="shared" si="56"/>
        <v>357635870.93000001</v>
      </c>
      <c r="J116" s="55">
        <f t="shared" si="56"/>
        <v>357635870.93000001</v>
      </c>
      <c r="K116" s="11">
        <f>H116/F116</f>
        <v>0.39400044576041665</v>
      </c>
      <c r="L116" s="11">
        <f>I116/F116</f>
        <v>0.37253736555208333</v>
      </c>
      <c r="N116" s="74"/>
      <c r="O116" s="74"/>
    </row>
    <row r="117" spans="1:15" x14ac:dyDescent="0.2">
      <c r="A117" s="62" t="s">
        <v>141</v>
      </c>
      <c r="B117" s="63" t="s">
        <v>13</v>
      </c>
      <c r="C117" s="63" t="s">
        <v>14</v>
      </c>
      <c r="D117" s="63" t="s">
        <v>15</v>
      </c>
      <c r="E117" s="75" t="s">
        <v>142</v>
      </c>
      <c r="F117" s="76">
        <v>360000000</v>
      </c>
      <c r="G117" s="76">
        <v>0</v>
      </c>
      <c r="H117" s="76">
        <v>96043023.799999997</v>
      </c>
      <c r="I117" s="76">
        <v>75438466.799999997</v>
      </c>
      <c r="J117" s="76">
        <v>75438466.799999997</v>
      </c>
      <c r="K117" s="70">
        <f t="shared" ref="K117:K118" si="57">H117/F117</f>
        <v>0.2667861772222222</v>
      </c>
      <c r="L117" s="70">
        <f t="shared" ref="L117:L118" si="58">I117/F117</f>
        <v>0.20955129666666666</v>
      </c>
    </row>
    <row r="118" spans="1:15" x14ac:dyDescent="0.2">
      <c r="A118" s="62" t="s">
        <v>141</v>
      </c>
      <c r="B118" s="63" t="s">
        <v>67</v>
      </c>
      <c r="C118" s="63" t="s">
        <v>68</v>
      </c>
      <c r="D118" s="63" t="s">
        <v>15</v>
      </c>
      <c r="E118" s="75" t="s">
        <v>142</v>
      </c>
      <c r="F118" s="76">
        <v>600000000</v>
      </c>
      <c r="G118" s="76">
        <v>0</v>
      </c>
      <c r="H118" s="76">
        <v>282197404.13</v>
      </c>
      <c r="I118" s="76">
        <v>282197404.13</v>
      </c>
      <c r="J118" s="76">
        <v>282197404.13</v>
      </c>
      <c r="K118" s="70">
        <f t="shared" si="57"/>
        <v>0.47032900688333334</v>
      </c>
      <c r="L118" s="70">
        <f t="shared" si="58"/>
        <v>0.47032900688333334</v>
      </c>
    </row>
    <row r="119" spans="1:15" ht="42.75" x14ac:dyDescent="0.2">
      <c r="A119" s="45" t="s">
        <v>173</v>
      </c>
      <c r="B119" s="47"/>
      <c r="C119" s="47"/>
      <c r="D119" s="46"/>
      <c r="E119" s="48" t="s">
        <v>171</v>
      </c>
      <c r="F119" s="57">
        <f t="shared" ref="F119:J119" si="59">+F120+F125+F127+F124</f>
        <v>843000000</v>
      </c>
      <c r="G119" s="57">
        <f t="shared" si="59"/>
        <v>0</v>
      </c>
      <c r="H119" s="57">
        <f t="shared" si="59"/>
        <v>323167784.77999997</v>
      </c>
      <c r="I119" s="57">
        <f t="shared" si="59"/>
        <v>321894863.77999997</v>
      </c>
      <c r="J119" s="57">
        <f t="shared" si="59"/>
        <v>321894863.77999997</v>
      </c>
      <c r="K119" s="44">
        <f>H119/F119</f>
        <v>0.38335443034400946</v>
      </c>
      <c r="L119" s="44">
        <f>I119/F119</f>
        <v>0.38184444102016601</v>
      </c>
      <c r="M119" s="49"/>
      <c r="N119" s="74"/>
      <c r="O119" s="74"/>
    </row>
    <row r="120" spans="1:15" x14ac:dyDescent="0.2">
      <c r="A120" s="25" t="s">
        <v>241</v>
      </c>
      <c r="B120" s="20"/>
      <c r="C120" s="20"/>
      <c r="D120" s="21"/>
      <c r="E120" s="26" t="s">
        <v>186</v>
      </c>
      <c r="F120" s="58">
        <f t="shared" ref="F120:J120" si="60">F121</f>
        <v>345000000</v>
      </c>
      <c r="G120" s="58">
        <f t="shared" si="60"/>
        <v>0</v>
      </c>
      <c r="H120" s="58">
        <f t="shared" si="60"/>
        <v>320270625.77999997</v>
      </c>
      <c r="I120" s="58">
        <f t="shared" si="60"/>
        <v>318997704.77999997</v>
      </c>
      <c r="J120" s="58">
        <f t="shared" si="60"/>
        <v>318997704.77999997</v>
      </c>
      <c r="K120" s="11">
        <f>H120/F120</f>
        <v>0.92832065443478251</v>
      </c>
      <c r="L120" s="11">
        <f>I120/F120</f>
        <v>0.92463102834782596</v>
      </c>
      <c r="N120" s="74"/>
      <c r="O120" s="74"/>
    </row>
    <row r="121" spans="1:15" x14ac:dyDescent="0.2">
      <c r="A121" s="25" t="s">
        <v>242</v>
      </c>
      <c r="B121" s="20"/>
      <c r="C121" s="20"/>
      <c r="D121" s="21"/>
      <c r="E121" s="26" t="s">
        <v>243</v>
      </c>
      <c r="F121" s="58">
        <f t="shared" ref="F121:J121" si="61">+F122+F123</f>
        <v>345000000</v>
      </c>
      <c r="G121" s="58">
        <f t="shared" si="61"/>
        <v>0</v>
      </c>
      <c r="H121" s="58">
        <f t="shared" si="61"/>
        <v>320270625.77999997</v>
      </c>
      <c r="I121" s="58">
        <f t="shared" si="61"/>
        <v>318997704.77999997</v>
      </c>
      <c r="J121" s="58">
        <f t="shared" si="61"/>
        <v>318997704.77999997</v>
      </c>
      <c r="K121" s="11">
        <f>H121/F121</f>
        <v>0.92832065443478251</v>
      </c>
      <c r="L121" s="11">
        <f>I121/F121</f>
        <v>0.92463102834782596</v>
      </c>
      <c r="N121" s="74"/>
      <c r="O121" s="74"/>
    </row>
    <row r="122" spans="1:15" ht="28.5" x14ac:dyDescent="0.2">
      <c r="A122" s="62" t="s">
        <v>143</v>
      </c>
      <c r="B122" s="63" t="s">
        <v>67</v>
      </c>
      <c r="C122" s="63" t="s">
        <v>68</v>
      </c>
      <c r="D122" s="63" t="s">
        <v>15</v>
      </c>
      <c r="E122" s="75" t="s">
        <v>144</v>
      </c>
      <c r="F122" s="76">
        <v>325000000</v>
      </c>
      <c r="G122" s="76">
        <v>0</v>
      </c>
      <c r="H122" s="76">
        <v>313937244.77999997</v>
      </c>
      <c r="I122" s="76">
        <v>313937244.77999997</v>
      </c>
      <c r="J122" s="76">
        <v>313937244.77999997</v>
      </c>
      <c r="K122" s="70">
        <f t="shared" ref="K122:K124" si="62">H122/F122</f>
        <v>0.96596075316923069</v>
      </c>
      <c r="L122" s="70">
        <f t="shared" ref="L122:L124" si="63">I122/F122</f>
        <v>0.96596075316923069</v>
      </c>
    </row>
    <row r="123" spans="1:15" ht="28.5" x14ac:dyDescent="0.2">
      <c r="A123" s="62" t="s">
        <v>145</v>
      </c>
      <c r="B123" s="63" t="s">
        <v>67</v>
      </c>
      <c r="C123" s="63" t="s">
        <v>68</v>
      </c>
      <c r="D123" s="63" t="s">
        <v>15</v>
      </c>
      <c r="E123" s="75" t="s">
        <v>146</v>
      </c>
      <c r="F123" s="76">
        <v>20000000</v>
      </c>
      <c r="G123" s="76">
        <v>0</v>
      </c>
      <c r="H123" s="76">
        <v>6333381</v>
      </c>
      <c r="I123" s="76">
        <v>5060460</v>
      </c>
      <c r="J123" s="76">
        <v>5060460</v>
      </c>
      <c r="K123" s="70">
        <f t="shared" si="62"/>
        <v>0.31666905000000001</v>
      </c>
      <c r="L123" s="70">
        <f t="shared" si="63"/>
        <v>0.253023</v>
      </c>
    </row>
    <row r="124" spans="1:15" ht="28.5" x14ac:dyDescent="0.2">
      <c r="A124" s="82" t="s">
        <v>185</v>
      </c>
      <c r="B124" s="78" t="s">
        <v>67</v>
      </c>
      <c r="C124" s="78" t="s">
        <v>68</v>
      </c>
      <c r="D124" s="78" t="s">
        <v>15</v>
      </c>
      <c r="E124" s="83" t="s">
        <v>184</v>
      </c>
      <c r="F124" s="84">
        <v>26000000</v>
      </c>
      <c r="G124" s="85">
        <v>0</v>
      </c>
      <c r="H124" s="85">
        <v>1660000</v>
      </c>
      <c r="I124" s="85">
        <v>1660000</v>
      </c>
      <c r="J124" s="85">
        <v>1660000</v>
      </c>
      <c r="K124" s="70">
        <f t="shared" si="62"/>
        <v>6.3846153846153844E-2</v>
      </c>
      <c r="L124" s="70">
        <f t="shared" si="63"/>
        <v>6.3846153846153844E-2</v>
      </c>
      <c r="M124" s="50"/>
    </row>
    <row r="125" spans="1:15" x14ac:dyDescent="0.2">
      <c r="A125" s="27" t="s">
        <v>244</v>
      </c>
      <c r="B125" s="28"/>
      <c r="C125" s="28"/>
      <c r="D125" s="29"/>
      <c r="E125" s="22" t="s">
        <v>245</v>
      </c>
      <c r="F125" s="60">
        <f t="shared" ref="F125:J125" si="64">SUM(F126)</f>
        <v>465000000</v>
      </c>
      <c r="G125" s="60">
        <f t="shared" si="64"/>
        <v>0</v>
      </c>
      <c r="H125" s="60">
        <f t="shared" si="64"/>
        <v>0</v>
      </c>
      <c r="I125" s="60">
        <f t="shared" si="64"/>
        <v>0</v>
      </c>
      <c r="J125" s="60">
        <f t="shared" si="64"/>
        <v>0</v>
      </c>
      <c r="K125" s="11">
        <f>H125/F125</f>
        <v>0</v>
      </c>
      <c r="L125" s="11">
        <f>I125/F125</f>
        <v>0</v>
      </c>
      <c r="N125" s="74"/>
      <c r="O125" s="74"/>
    </row>
    <row r="126" spans="1:15" ht="28.5" x14ac:dyDescent="0.2">
      <c r="A126" s="82" t="s">
        <v>183</v>
      </c>
      <c r="B126" s="78" t="s">
        <v>13</v>
      </c>
      <c r="C126" s="78" t="s">
        <v>182</v>
      </c>
      <c r="D126" s="78" t="s">
        <v>172</v>
      </c>
      <c r="E126" s="83" t="s">
        <v>181</v>
      </c>
      <c r="F126" s="84">
        <v>465000000</v>
      </c>
      <c r="G126" s="85">
        <v>0</v>
      </c>
      <c r="H126" s="85">
        <v>0</v>
      </c>
      <c r="I126" s="85">
        <v>0</v>
      </c>
      <c r="J126" s="85">
        <v>0</v>
      </c>
      <c r="K126" s="70">
        <f>H126/F126</f>
        <v>0</v>
      </c>
      <c r="L126" s="70">
        <f>I126/F126</f>
        <v>0</v>
      </c>
      <c r="M126" s="50"/>
    </row>
    <row r="127" spans="1:15" ht="28.5" x14ac:dyDescent="0.2">
      <c r="A127" s="27" t="s">
        <v>180</v>
      </c>
      <c r="B127" s="28"/>
      <c r="C127" s="28"/>
      <c r="D127" s="29"/>
      <c r="E127" s="22" t="s">
        <v>179</v>
      </c>
      <c r="F127" s="60">
        <f t="shared" ref="F127:J128" si="65">+F128</f>
        <v>7000000</v>
      </c>
      <c r="G127" s="60">
        <f t="shared" si="65"/>
        <v>0</v>
      </c>
      <c r="H127" s="60">
        <f t="shared" si="65"/>
        <v>1237159</v>
      </c>
      <c r="I127" s="60">
        <f t="shared" si="65"/>
        <v>1237159</v>
      </c>
      <c r="J127" s="60">
        <f t="shared" si="65"/>
        <v>1237159</v>
      </c>
      <c r="K127" s="11">
        <f>H127/F127</f>
        <v>0.17673700000000001</v>
      </c>
      <c r="L127" s="11">
        <f>I127/F127</f>
        <v>0.17673700000000001</v>
      </c>
      <c r="N127" s="74"/>
      <c r="O127" s="74"/>
    </row>
    <row r="128" spans="1:15" x14ac:dyDescent="0.2">
      <c r="A128" s="27" t="s">
        <v>246</v>
      </c>
      <c r="B128" s="28"/>
      <c r="C128" s="28"/>
      <c r="D128" s="29"/>
      <c r="E128" s="22" t="s">
        <v>247</v>
      </c>
      <c r="F128" s="60">
        <f t="shared" si="65"/>
        <v>7000000</v>
      </c>
      <c r="G128" s="60">
        <f t="shared" si="65"/>
        <v>0</v>
      </c>
      <c r="H128" s="60">
        <f t="shared" si="65"/>
        <v>1237159</v>
      </c>
      <c r="I128" s="60">
        <f t="shared" si="65"/>
        <v>1237159</v>
      </c>
      <c r="J128" s="60">
        <f t="shared" si="65"/>
        <v>1237159</v>
      </c>
      <c r="K128" s="11">
        <f>H128/F128</f>
        <v>0.17673700000000001</v>
      </c>
      <c r="L128" s="11">
        <f>I128/F128</f>
        <v>0.17673700000000001</v>
      </c>
      <c r="N128" s="74"/>
      <c r="O128" s="74"/>
    </row>
    <row r="129" spans="1:17" ht="28.5" x14ac:dyDescent="0.2">
      <c r="A129" s="62" t="s">
        <v>147</v>
      </c>
      <c r="B129" s="63" t="s">
        <v>67</v>
      </c>
      <c r="C129" s="63" t="s">
        <v>68</v>
      </c>
      <c r="D129" s="63" t="s">
        <v>15</v>
      </c>
      <c r="E129" s="75" t="s">
        <v>272</v>
      </c>
      <c r="F129" s="76">
        <v>7000000</v>
      </c>
      <c r="G129" s="76">
        <v>0</v>
      </c>
      <c r="H129" s="76">
        <v>1237159</v>
      </c>
      <c r="I129" s="76">
        <v>1237159</v>
      </c>
      <c r="J129" s="76">
        <v>1237159</v>
      </c>
      <c r="K129" s="70">
        <f>H129/F129</f>
        <v>0.17673700000000001</v>
      </c>
      <c r="L129" s="70">
        <f>I129/F129</f>
        <v>0.17673700000000001</v>
      </c>
    </row>
    <row r="130" spans="1:17" s="7" customFormat="1" x14ac:dyDescent="0.2">
      <c r="A130" s="30" t="s">
        <v>149</v>
      </c>
      <c r="B130" s="31"/>
      <c r="C130" s="31"/>
      <c r="D130" s="32"/>
      <c r="E130" s="33" t="s">
        <v>248</v>
      </c>
      <c r="F130" s="61">
        <f t="shared" ref="F130:J130" si="66">+F131+F134+F140+F143+F146+F150</f>
        <v>68633961587</v>
      </c>
      <c r="G130" s="61">
        <f t="shared" si="66"/>
        <v>0</v>
      </c>
      <c r="H130" s="61">
        <f t="shared" si="66"/>
        <v>40802774449.919998</v>
      </c>
      <c r="I130" s="61">
        <f t="shared" si="66"/>
        <v>24500152507.470001</v>
      </c>
      <c r="J130" s="61">
        <f t="shared" si="66"/>
        <v>23901926925.419998</v>
      </c>
      <c r="K130" s="66">
        <f>+H130/F130</f>
        <v>0.59449831404819387</v>
      </c>
      <c r="L130" s="66">
        <f>+I130/F130</f>
        <v>0.35696835707805902</v>
      </c>
      <c r="M130" s="51"/>
      <c r="N130" s="74"/>
      <c r="O130" s="74"/>
      <c r="P130" s="51"/>
      <c r="Q130" s="51"/>
    </row>
    <row r="131" spans="1:17" ht="156.75" x14ac:dyDescent="0.2">
      <c r="A131" s="15" t="s">
        <v>249</v>
      </c>
      <c r="B131" s="13"/>
      <c r="C131" s="13"/>
      <c r="D131" s="14"/>
      <c r="E131" s="26" t="s">
        <v>250</v>
      </c>
      <c r="F131" s="54">
        <f t="shared" ref="F131:J131" si="67">SUM(F132:F133)</f>
        <v>10368889587</v>
      </c>
      <c r="G131" s="54">
        <f t="shared" si="67"/>
        <v>0</v>
      </c>
      <c r="H131" s="54">
        <f t="shared" si="67"/>
        <v>8075863118.9899998</v>
      </c>
      <c r="I131" s="54">
        <f t="shared" si="67"/>
        <v>4876737398.9699993</v>
      </c>
      <c r="J131" s="54">
        <f t="shared" si="67"/>
        <v>4651206797.9200001</v>
      </c>
      <c r="K131" s="11">
        <f>H131/F131</f>
        <v>0.77885515620834822</v>
      </c>
      <c r="L131" s="11">
        <f>I131/F131</f>
        <v>0.47032397809348947</v>
      </c>
      <c r="M131" s="67"/>
      <c r="N131" s="74"/>
      <c r="O131" s="74"/>
    </row>
    <row r="132" spans="1:17" ht="156.75" x14ac:dyDescent="0.2">
      <c r="A132" s="62" t="s">
        <v>148</v>
      </c>
      <c r="B132" s="63" t="s">
        <v>13</v>
      </c>
      <c r="C132" s="63" t="s">
        <v>14</v>
      </c>
      <c r="D132" s="63" t="s">
        <v>15</v>
      </c>
      <c r="E132" s="75" t="s">
        <v>150</v>
      </c>
      <c r="F132" s="76">
        <v>5000000000</v>
      </c>
      <c r="G132" s="76">
        <v>0</v>
      </c>
      <c r="H132" s="76">
        <v>3439541935.5</v>
      </c>
      <c r="I132" s="76">
        <v>1364396111</v>
      </c>
      <c r="J132" s="76">
        <v>1364396111</v>
      </c>
      <c r="K132" s="70">
        <f t="shared" ref="K132:K133" si="68">H132/F132</f>
        <v>0.68790838710000002</v>
      </c>
      <c r="L132" s="70">
        <f t="shared" ref="L132:L133" si="69">I132/F132</f>
        <v>0.27287922219999999</v>
      </c>
    </row>
    <row r="133" spans="1:17" ht="156.75" x14ac:dyDescent="0.2">
      <c r="A133" s="62" t="s">
        <v>148</v>
      </c>
      <c r="B133" s="63" t="s">
        <v>67</v>
      </c>
      <c r="C133" s="63" t="s">
        <v>68</v>
      </c>
      <c r="D133" s="63" t="s">
        <v>15</v>
      </c>
      <c r="E133" s="75" t="s">
        <v>150</v>
      </c>
      <c r="F133" s="76">
        <v>5368889587</v>
      </c>
      <c r="G133" s="76">
        <v>0</v>
      </c>
      <c r="H133" s="76">
        <v>4636321183.4899998</v>
      </c>
      <c r="I133" s="76">
        <v>3512341287.9699998</v>
      </c>
      <c r="J133" s="76">
        <v>3286810686.9200001</v>
      </c>
      <c r="K133" s="70">
        <f t="shared" si="68"/>
        <v>0.86355308828033828</v>
      </c>
      <c r="L133" s="70">
        <f t="shared" si="69"/>
        <v>0.65420255549203932</v>
      </c>
    </row>
    <row r="134" spans="1:17" ht="142.5" x14ac:dyDescent="0.2">
      <c r="A134" s="25" t="s">
        <v>251</v>
      </c>
      <c r="B134" s="20"/>
      <c r="C134" s="34"/>
      <c r="D134" s="21"/>
      <c r="E134" s="26" t="s">
        <v>252</v>
      </c>
      <c r="F134" s="59">
        <f t="shared" ref="F134:J134" si="70">SUM(F135:F139)</f>
        <v>7002000000</v>
      </c>
      <c r="G134" s="59">
        <f t="shared" si="70"/>
        <v>0</v>
      </c>
      <c r="H134" s="59">
        <f t="shared" si="70"/>
        <v>3271591031</v>
      </c>
      <c r="I134" s="59">
        <f t="shared" si="70"/>
        <v>925371768.25999999</v>
      </c>
      <c r="J134" s="59">
        <f t="shared" si="70"/>
        <v>925093454.25999999</v>
      </c>
      <c r="K134" s="11">
        <f>H134/F134</f>
        <v>0.46723665109968582</v>
      </c>
      <c r="L134" s="11">
        <f>I134/F134</f>
        <v>0.13215820740645529</v>
      </c>
      <c r="M134" s="67"/>
      <c r="N134" s="74"/>
      <c r="O134" s="74"/>
    </row>
    <row r="135" spans="1:17" ht="156.75" x14ac:dyDescent="0.2">
      <c r="A135" s="62" t="s">
        <v>153</v>
      </c>
      <c r="B135" s="63" t="s">
        <v>13</v>
      </c>
      <c r="C135" s="63" t="s">
        <v>14</v>
      </c>
      <c r="D135" s="63" t="s">
        <v>15</v>
      </c>
      <c r="E135" s="75" t="s">
        <v>154</v>
      </c>
      <c r="F135" s="76">
        <v>507120000</v>
      </c>
      <c r="G135" s="76">
        <v>0</v>
      </c>
      <c r="H135" s="76">
        <v>0</v>
      </c>
      <c r="I135" s="76">
        <v>0</v>
      </c>
      <c r="J135" s="76">
        <v>0</v>
      </c>
      <c r="K135" s="70">
        <f t="shared" ref="K135:K139" si="71">H135/F135</f>
        <v>0</v>
      </c>
      <c r="L135" s="70">
        <f t="shared" ref="L135:L139" si="72">I135/F135</f>
        <v>0</v>
      </c>
    </row>
    <row r="136" spans="1:17" ht="171" x14ac:dyDescent="0.2">
      <c r="A136" s="62" t="s">
        <v>151</v>
      </c>
      <c r="B136" s="63" t="s">
        <v>13</v>
      </c>
      <c r="C136" s="63" t="s">
        <v>14</v>
      </c>
      <c r="D136" s="63" t="s">
        <v>15</v>
      </c>
      <c r="E136" s="75" t="s">
        <v>152</v>
      </c>
      <c r="F136" s="76">
        <v>1140905808</v>
      </c>
      <c r="G136" s="76">
        <v>0</v>
      </c>
      <c r="H136" s="76">
        <v>0</v>
      </c>
      <c r="I136" s="76">
        <v>0</v>
      </c>
      <c r="J136" s="76">
        <v>0</v>
      </c>
      <c r="K136" s="70">
        <f t="shared" si="71"/>
        <v>0</v>
      </c>
      <c r="L136" s="70">
        <f t="shared" si="72"/>
        <v>0</v>
      </c>
    </row>
    <row r="137" spans="1:17" ht="171" x14ac:dyDescent="0.2">
      <c r="A137" s="62" t="s">
        <v>151</v>
      </c>
      <c r="B137" s="63" t="s">
        <v>67</v>
      </c>
      <c r="C137" s="63" t="s">
        <v>68</v>
      </c>
      <c r="D137" s="63" t="s">
        <v>15</v>
      </c>
      <c r="E137" s="75" t="s">
        <v>152</v>
      </c>
      <c r="F137" s="76">
        <v>3256974192</v>
      </c>
      <c r="G137" s="76">
        <v>0</v>
      </c>
      <c r="H137" s="76">
        <v>2534668976</v>
      </c>
      <c r="I137" s="76">
        <v>880950020</v>
      </c>
      <c r="J137" s="76">
        <v>880671706</v>
      </c>
      <c r="K137" s="70">
        <f t="shared" si="71"/>
        <v>0.7782281426195593</v>
      </c>
      <c r="L137" s="70">
        <f t="shared" si="72"/>
        <v>0.27048111776993777</v>
      </c>
    </row>
    <row r="138" spans="1:17" ht="171" x14ac:dyDescent="0.2">
      <c r="A138" s="62" t="s">
        <v>268</v>
      </c>
      <c r="B138" s="63" t="s">
        <v>67</v>
      </c>
      <c r="C138" s="63" t="s">
        <v>68</v>
      </c>
      <c r="D138" s="63" t="s">
        <v>15</v>
      </c>
      <c r="E138" s="75" t="s">
        <v>269</v>
      </c>
      <c r="F138" s="76">
        <v>100000000</v>
      </c>
      <c r="G138" s="76">
        <v>0</v>
      </c>
      <c r="H138" s="76">
        <v>100000000</v>
      </c>
      <c r="I138" s="76">
        <v>0</v>
      </c>
      <c r="J138" s="76">
        <v>0</v>
      </c>
      <c r="K138" s="70">
        <f t="shared" si="71"/>
        <v>1</v>
      </c>
      <c r="L138" s="70">
        <f t="shared" si="72"/>
        <v>0</v>
      </c>
    </row>
    <row r="139" spans="1:17" ht="156.75" x14ac:dyDescent="0.2">
      <c r="A139" s="62" t="s">
        <v>153</v>
      </c>
      <c r="B139" s="63" t="s">
        <v>67</v>
      </c>
      <c r="C139" s="63" t="s">
        <v>68</v>
      </c>
      <c r="D139" s="63" t="s">
        <v>15</v>
      </c>
      <c r="E139" s="75" t="s">
        <v>154</v>
      </c>
      <c r="F139" s="76">
        <v>1997000000</v>
      </c>
      <c r="G139" s="76">
        <v>0</v>
      </c>
      <c r="H139" s="76">
        <v>636922055</v>
      </c>
      <c r="I139" s="76">
        <v>44421748.259999998</v>
      </c>
      <c r="J139" s="76">
        <v>44421748.259999998</v>
      </c>
      <c r="K139" s="70">
        <f t="shared" si="71"/>
        <v>0.31893943665498248</v>
      </c>
      <c r="L139" s="70">
        <f t="shared" si="72"/>
        <v>2.2244240490736103E-2</v>
      </c>
    </row>
    <row r="140" spans="1:17" ht="99.75" x14ac:dyDescent="0.2">
      <c r="A140" s="25" t="s">
        <v>253</v>
      </c>
      <c r="B140" s="20"/>
      <c r="C140" s="20"/>
      <c r="D140" s="21"/>
      <c r="E140" s="26" t="s">
        <v>254</v>
      </c>
      <c r="F140" s="59">
        <f t="shared" ref="F140:J140" si="73">SUM(F141:F142)</f>
        <v>41995072000</v>
      </c>
      <c r="G140" s="59">
        <f t="shared" si="73"/>
        <v>0</v>
      </c>
      <c r="H140" s="59">
        <f t="shared" si="73"/>
        <v>20928379394.360001</v>
      </c>
      <c r="I140" s="59">
        <f t="shared" si="73"/>
        <v>13338713100.57</v>
      </c>
      <c r="J140" s="59">
        <f t="shared" si="73"/>
        <v>13338713100.57</v>
      </c>
      <c r="K140" s="11">
        <f>H140/F140</f>
        <v>0.49835322092935097</v>
      </c>
      <c r="L140" s="11">
        <f>I140/F140</f>
        <v>0.31762567523565621</v>
      </c>
      <c r="M140" s="67"/>
      <c r="N140" s="74"/>
      <c r="O140" s="74"/>
      <c r="Q140" s="50"/>
    </row>
    <row r="141" spans="1:17" ht="114" x14ac:dyDescent="0.2">
      <c r="A141" s="62" t="s">
        <v>155</v>
      </c>
      <c r="B141" s="63" t="s">
        <v>13</v>
      </c>
      <c r="C141" s="63" t="s">
        <v>14</v>
      </c>
      <c r="D141" s="63" t="s">
        <v>15</v>
      </c>
      <c r="E141" s="75" t="s">
        <v>156</v>
      </c>
      <c r="F141" s="76">
        <v>2351974192</v>
      </c>
      <c r="G141" s="76">
        <v>0</v>
      </c>
      <c r="H141" s="76">
        <v>2085911570</v>
      </c>
      <c r="I141" s="76">
        <v>2085911570</v>
      </c>
      <c r="J141" s="76">
        <v>2085911570</v>
      </c>
      <c r="K141" s="70">
        <f t="shared" ref="K141:K142" si="74">H141/F141</f>
        <v>0.88687689562879357</v>
      </c>
      <c r="L141" s="70">
        <f t="shared" ref="L141:L142" si="75">I141/F141</f>
        <v>0.88687689562879357</v>
      </c>
    </row>
    <row r="142" spans="1:17" ht="114" x14ac:dyDescent="0.2">
      <c r="A142" s="62" t="s">
        <v>155</v>
      </c>
      <c r="B142" s="63" t="s">
        <v>67</v>
      </c>
      <c r="C142" s="63" t="s">
        <v>157</v>
      </c>
      <c r="D142" s="63" t="s">
        <v>15</v>
      </c>
      <c r="E142" s="75" t="s">
        <v>156</v>
      </c>
      <c r="F142" s="76">
        <f>39643097808</f>
        <v>39643097808</v>
      </c>
      <c r="G142" s="76">
        <v>0</v>
      </c>
      <c r="H142" s="76">
        <v>18842467824.360001</v>
      </c>
      <c r="I142" s="76">
        <v>11252801530.57</v>
      </c>
      <c r="J142" s="76">
        <v>11252801530.57</v>
      </c>
      <c r="K142" s="70">
        <f t="shared" si="74"/>
        <v>0.4753026091860455</v>
      </c>
      <c r="L142" s="70">
        <f t="shared" si="75"/>
        <v>0.28385272980102927</v>
      </c>
    </row>
    <row r="143" spans="1:17" ht="85.5" x14ac:dyDescent="0.2">
      <c r="A143" s="25" t="s">
        <v>255</v>
      </c>
      <c r="B143" s="20"/>
      <c r="C143" s="20"/>
      <c r="D143" s="21"/>
      <c r="E143" s="26" t="s">
        <v>256</v>
      </c>
      <c r="F143" s="59">
        <f t="shared" ref="F143:J143" si="76">SUM(F144:F145)</f>
        <v>1464000000</v>
      </c>
      <c r="G143" s="59">
        <f t="shared" si="76"/>
        <v>0</v>
      </c>
      <c r="H143" s="59">
        <f t="shared" si="76"/>
        <v>1027247591</v>
      </c>
      <c r="I143" s="59">
        <f t="shared" si="76"/>
        <v>795306842</v>
      </c>
      <c r="J143" s="59">
        <f t="shared" si="76"/>
        <v>795306842</v>
      </c>
      <c r="K143" s="11">
        <f>H143/F143</f>
        <v>0.70167185177595626</v>
      </c>
      <c r="L143" s="11">
        <f>I143/F143</f>
        <v>0.54324237841530054</v>
      </c>
      <c r="M143" s="67"/>
      <c r="N143" s="74"/>
      <c r="O143" s="74"/>
    </row>
    <row r="144" spans="1:17" ht="128.25" x14ac:dyDescent="0.2">
      <c r="A144" s="62" t="s">
        <v>158</v>
      </c>
      <c r="B144" s="63" t="s">
        <v>67</v>
      </c>
      <c r="C144" s="63" t="s">
        <v>68</v>
      </c>
      <c r="D144" s="63" t="s">
        <v>15</v>
      </c>
      <c r="E144" s="75" t="s">
        <v>159</v>
      </c>
      <c r="F144" s="76">
        <v>482850000</v>
      </c>
      <c r="G144" s="76">
        <v>0</v>
      </c>
      <c r="H144" s="76">
        <v>409499991</v>
      </c>
      <c r="I144" s="76">
        <v>339566659</v>
      </c>
      <c r="J144" s="76">
        <v>339566659</v>
      </c>
      <c r="K144" s="70">
        <f t="shared" ref="K144:K145" si="77">H144/F144</f>
        <v>0.84808945013979498</v>
      </c>
      <c r="L144" s="70">
        <f t="shared" ref="L144:L145" si="78">I144/F144</f>
        <v>0.70325496323910119</v>
      </c>
    </row>
    <row r="145" spans="1:15" ht="128.25" x14ac:dyDescent="0.2">
      <c r="A145" s="62" t="s">
        <v>160</v>
      </c>
      <c r="B145" s="63" t="s">
        <v>67</v>
      </c>
      <c r="C145" s="63" t="s">
        <v>68</v>
      </c>
      <c r="D145" s="63" t="s">
        <v>15</v>
      </c>
      <c r="E145" s="75" t="s">
        <v>161</v>
      </c>
      <c r="F145" s="76">
        <v>981150000</v>
      </c>
      <c r="G145" s="76">
        <v>0</v>
      </c>
      <c r="H145" s="76">
        <v>617747600</v>
      </c>
      <c r="I145" s="76">
        <v>455740183</v>
      </c>
      <c r="J145" s="76">
        <v>455740183</v>
      </c>
      <c r="K145" s="70">
        <f t="shared" si="77"/>
        <v>0.62961585894103855</v>
      </c>
      <c r="L145" s="70">
        <f t="shared" si="78"/>
        <v>0.46449593130510114</v>
      </c>
    </row>
    <row r="146" spans="1:15" ht="57" x14ac:dyDescent="0.2">
      <c r="A146" s="25" t="s">
        <v>257</v>
      </c>
      <c r="B146" s="21"/>
      <c r="C146" s="21"/>
      <c r="D146" s="21"/>
      <c r="E146" s="26" t="s">
        <v>258</v>
      </c>
      <c r="F146" s="59">
        <f t="shared" ref="F146:J146" si="79">SUM(F147:F149)</f>
        <v>3804000000</v>
      </c>
      <c r="G146" s="59">
        <f t="shared" si="79"/>
        <v>0</v>
      </c>
      <c r="H146" s="59">
        <f t="shared" si="79"/>
        <v>3546976659.5700002</v>
      </c>
      <c r="I146" s="59">
        <f t="shared" si="79"/>
        <v>1239006750</v>
      </c>
      <c r="J146" s="59">
        <f t="shared" si="79"/>
        <v>1239006750</v>
      </c>
      <c r="K146" s="11">
        <f>H146/F146</f>
        <v>0.93243340156940069</v>
      </c>
      <c r="L146" s="11">
        <f>I146/F146</f>
        <v>0.32571155362776028</v>
      </c>
      <c r="M146" s="67"/>
      <c r="N146" s="74"/>
      <c r="O146" s="74"/>
    </row>
    <row r="147" spans="1:15" ht="85.5" x14ac:dyDescent="0.2">
      <c r="A147" s="62" t="s">
        <v>162</v>
      </c>
      <c r="B147" s="63" t="s">
        <v>13</v>
      </c>
      <c r="C147" s="63" t="s">
        <v>14</v>
      </c>
      <c r="D147" s="63" t="s">
        <v>15</v>
      </c>
      <c r="E147" s="75" t="s">
        <v>163</v>
      </c>
      <c r="F147" s="76">
        <v>1000000000</v>
      </c>
      <c r="G147" s="76">
        <v>0</v>
      </c>
      <c r="H147" s="76">
        <v>1000000000</v>
      </c>
      <c r="I147" s="76">
        <v>85665144</v>
      </c>
      <c r="J147" s="76">
        <v>85665144</v>
      </c>
      <c r="K147" s="70">
        <f t="shared" ref="K147:K149" si="80">H147/F147</f>
        <v>1</v>
      </c>
      <c r="L147" s="70">
        <f t="shared" ref="L147:L149" si="81">I147/F147</f>
        <v>8.5665143999999999E-2</v>
      </c>
    </row>
    <row r="148" spans="1:15" ht="85.5" x14ac:dyDescent="0.2">
      <c r="A148" s="62" t="s">
        <v>162</v>
      </c>
      <c r="B148" s="63" t="s">
        <v>67</v>
      </c>
      <c r="C148" s="63" t="s">
        <v>68</v>
      </c>
      <c r="D148" s="63" t="s">
        <v>15</v>
      </c>
      <c r="E148" s="75" t="s">
        <v>163</v>
      </c>
      <c r="F148" s="76">
        <v>2610627500</v>
      </c>
      <c r="G148" s="76">
        <v>0</v>
      </c>
      <c r="H148" s="76">
        <v>2487751659.5700002</v>
      </c>
      <c r="I148" s="76">
        <v>1116948273</v>
      </c>
      <c r="J148" s="76">
        <v>1116948273</v>
      </c>
      <c r="K148" s="70">
        <f t="shared" si="80"/>
        <v>0.95293244998376836</v>
      </c>
      <c r="L148" s="70">
        <f t="shared" si="81"/>
        <v>0.42784666636661112</v>
      </c>
    </row>
    <row r="149" spans="1:15" ht="99.75" x14ac:dyDescent="0.2">
      <c r="A149" s="62" t="s">
        <v>164</v>
      </c>
      <c r="B149" s="63" t="s">
        <v>67</v>
      </c>
      <c r="C149" s="63" t="s">
        <v>68</v>
      </c>
      <c r="D149" s="63" t="s">
        <v>15</v>
      </c>
      <c r="E149" s="75" t="s">
        <v>165</v>
      </c>
      <c r="F149" s="76">
        <v>193372500</v>
      </c>
      <c r="G149" s="76">
        <v>0</v>
      </c>
      <c r="H149" s="76">
        <v>59225000</v>
      </c>
      <c r="I149" s="76">
        <v>36393333</v>
      </c>
      <c r="J149" s="76">
        <v>36393333</v>
      </c>
      <c r="K149" s="70">
        <f t="shared" si="80"/>
        <v>0.30627415997621171</v>
      </c>
      <c r="L149" s="70">
        <f t="shared" si="81"/>
        <v>0.18820325020362255</v>
      </c>
    </row>
    <row r="150" spans="1:15" ht="85.5" x14ac:dyDescent="0.2">
      <c r="B150" s="25" t="s">
        <v>259</v>
      </c>
      <c r="C150" s="21"/>
      <c r="D150" s="21"/>
      <c r="E150" s="26" t="s">
        <v>260</v>
      </c>
      <c r="F150" s="59">
        <f t="shared" ref="F150:J150" si="82">SUM(F151:F152)</f>
        <v>4000000000</v>
      </c>
      <c r="G150" s="59">
        <f t="shared" si="82"/>
        <v>0</v>
      </c>
      <c r="H150" s="59">
        <f t="shared" si="82"/>
        <v>3952716655</v>
      </c>
      <c r="I150" s="59">
        <f t="shared" si="82"/>
        <v>3325016647.6700001</v>
      </c>
      <c r="J150" s="59">
        <f t="shared" si="82"/>
        <v>2952599980.6700001</v>
      </c>
      <c r="K150" s="11">
        <f>H150/F150</f>
        <v>0.98817916375000003</v>
      </c>
      <c r="L150" s="11">
        <f>I150/F150</f>
        <v>0.83125416191750001</v>
      </c>
      <c r="M150" s="67"/>
      <c r="N150" s="74"/>
      <c r="O150" s="74"/>
    </row>
    <row r="151" spans="1:15" ht="142.5" x14ac:dyDescent="0.2">
      <c r="A151" s="62" t="s">
        <v>166</v>
      </c>
      <c r="B151" s="63" t="s">
        <v>67</v>
      </c>
      <c r="C151" s="63" t="s">
        <v>68</v>
      </c>
      <c r="D151" s="63" t="s">
        <v>15</v>
      </c>
      <c r="E151" s="75" t="s">
        <v>167</v>
      </c>
      <c r="F151" s="76">
        <v>2430000000</v>
      </c>
      <c r="G151" s="76">
        <v>0</v>
      </c>
      <c r="H151" s="76">
        <v>2430000000</v>
      </c>
      <c r="I151" s="76">
        <v>1944000000</v>
      </c>
      <c r="J151" s="76">
        <v>1579500000</v>
      </c>
      <c r="K151" s="70">
        <f t="shared" ref="K151:K153" si="83">H151/F151</f>
        <v>1</v>
      </c>
      <c r="L151" s="70">
        <f t="shared" ref="L151:L153" si="84">I151/F151</f>
        <v>0.8</v>
      </c>
    </row>
    <row r="152" spans="1:15" ht="114" x14ac:dyDescent="0.2">
      <c r="A152" s="62" t="s">
        <v>168</v>
      </c>
      <c r="B152" s="63" t="s">
        <v>67</v>
      </c>
      <c r="C152" s="63" t="s">
        <v>68</v>
      </c>
      <c r="D152" s="63" t="s">
        <v>15</v>
      </c>
      <c r="E152" s="75" t="s">
        <v>169</v>
      </c>
      <c r="F152" s="76">
        <v>1570000000</v>
      </c>
      <c r="G152" s="76">
        <v>0</v>
      </c>
      <c r="H152" s="76">
        <v>1522716655</v>
      </c>
      <c r="I152" s="76">
        <v>1381016647.6700001</v>
      </c>
      <c r="J152" s="76">
        <v>1373099980.6700001</v>
      </c>
      <c r="K152" s="70">
        <f t="shared" si="83"/>
        <v>0.96988321974522296</v>
      </c>
      <c r="L152" s="70">
        <f t="shared" si="84"/>
        <v>0.87962843800636947</v>
      </c>
    </row>
    <row r="153" spans="1:15" s="5" customFormat="1" x14ac:dyDescent="0.2">
      <c r="A153" s="86"/>
      <c r="B153" s="64"/>
      <c r="C153" s="64"/>
      <c r="D153" s="64"/>
      <c r="E153" s="87"/>
      <c r="F153" s="88">
        <f t="shared" ref="F153:I153" si="85">+F5+F130</f>
        <v>302650087380</v>
      </c>
      <c r="G153" s="88">
        <f t="shared" si="85"/>
        <v>58671203.799999997</v>
      </c>
      <c r="H153" s="88">
        <f t="shared" si="85"/>
        <v>216440517691.25</v>
      </c>
      <c r="I153" s="88">
        <f t="shared" si="85"/>
        <v>188693188975.32999</v>
      </c>
      <c r="J153" s="88">
        <f>+J5+J130</f>
        <v>187968749795.57001</v>
      </c>
      <c r="K153" s="11">
        <f t="shared" si="83"/>
        <v>0.71515101669041525</v>
      </c>
      <c r="L153" s="11">
        <f t="shared" si="84"/>
        <v>0.62346979843561534</v>
      </c>
    </row>
    <row r="155" spans="1:15" ht="148.5" customHeight="1" x14ac:dyDescent="0.25">
      <c r="A155" s="99" t="s">
        <v>273</v>
      </c>
      <c r="B155" s="99"/>
      <c r="C155" s="99"/>
      <c r="D155" s="99"/>
      <c r="E155" s="99"/>
      <c r="F155" s="68"/>
      <c r="G155" s="68"/>
      <c r="H155" s="68"/>
      <c r="I155" s="68"/>
      <c r="J155" s="68"/>
      <c r="K155" s="68"/>
      <c r="L155" s="68"/>
      <c r="M155" s="68"/>
      <c r="N155" s="68"/>
    </row>
  </sheetData>
  <mergeCells count="4">
    <mergeCell ref="A1:B3"/>
    <mergeCell ref="C1:G1"/>
    <mergeCell ref="C2:G2"/>
    <mergeCell ref="A155:E15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WEB SEPTIEMBRE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Blanca Ximena Quintana</cp:lastModifiedBy>
  <dcterms:created xsi:type="dcterms:W3CDTF">2025-12-01T20:30:41Z</dcterms:created>
  <dcterms:modified xsi:type="dcterms:W3CDTF">2026-10-06T20:40:29Z</dcterms:modified>
</cp:coreProperties>
</file>