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upo de Programación PPTAL y Py\Programación_pptal_2026\Publicaciones WEB\4. Funcionamiento\EJECUCION\"/>
    </mc:Choice>
  </mc:AlternateContent>
  <xr:revisionPtr revIDLastSave="0" documentId="13_ncr:1_{F0E85E2C-4EED-4109-8E46-F7E14081BC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JECUCION WEB AGOSTO" sheetId="5" r:id="rId1"/>
  </sheets>
  <definedNames>
    <definedName name="_xlnm._FilterDatabase" localSheetId="0" hidden="1">'EJECUCION WEB AGOSTO'!$A$4:$Q$152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51" i="5" l="1"/>
  <c r="K151" i="5"/>
  <c r="L150" i="5"/>
  <c r="K150" i="5"/>
  <c r="J149" i="5"/>
  <c r="I149" i="5"/>
  <c r="H149" i="5"/>
  <c r="G149" i="5"/>
  <c r="F149" i="5"/>
  <c r="K149" i="5" s="1"/>
  <c r="L148" i="5"/>
  <c r="K148" i="5"/>
  <c r="L147" i="5"/>
  <c r="K147" i="5"/>
  <c r="L146" i="5"/>
  <c r="K146" i="5"/>
  <c r="J145" i="5"/>
  <c r="I145" i="5"/>
  <c r="L145" i="5" s="1"/>
  <c r="H145" i="5"/>
  <c r="K145" i="5" s="1"/>
  <c r="G145" i="5"/>
  <c r="F145" i="5"/>
  <c r="L144" i="5"/>
  <c r="K144" i="5"/>
  <c r="L143" i="5"/>
  <c r="K143" i="5"/>
  <c r="J142" i="5"/>
  <c r="I142" i="5"/>
  <c r="L142" i="5" s="1"/>
  <c r="H142" i="5"/>
  <c r="G142" i="5"/>
  <c r="F142" i="5"/>
  <c r="L141" i="5"/>
  <c r="K141" i="5"/>
  <c r="L140" i="5"/>
  <c r="K140" i="5"/>
  <c r="J139" i="5"/>
  <c r="I139" i="5"/>
  <c r="L139" i="5" s="1"/>
  <c r="H139" i="5"/>
  <c r="K139" i="5" s="1"/>
  <c r="G139" i="5"/>
  <c r="F139" i="5"/>
  <c r="L138" i="5"/>
  <c r="K138" i="5"/>
  <c r="L137" i="5"/>
  <c r="K137" i="5"/>
  <c r="L136" i="5"/>
  <c r="K136" i="5"/>
  <c r="L135" i="5"/>
  <c r="K135" i="5"/>
  <c r="L134" i="5"/>
  <c r="K134" i="5"/>
  <c r="J133" i="5"/>
  <c r="I133" i="5"/>
  <c r="H133" i="5"/>
  <c r="G133" i="5"/>
  <c r="F133" i="5"/>
  <c r="F129" i="5" s="1"/>
  <c r="L132" i="5"/>
  <c r="K132" i="5"/>
  <c r="L131" i="5"/>
  <c r="K131" i="5"/>
  <c r="J130" i="5"/>
  <c r="I130" i="5"/>
  <c r="L130" i="5" s="1"/>
  <c r="H130" i="5"/>
  <c r="G130" i="5"/>
  <c r="G129" i="5" s="1"/>
  <c r="F130" i="5"/>
  <c r="L128" i="5"/>
  <c r="K128" i="5"/>
  <c r="K127" i="5" s="1"/>
  <c r="J127" i="5"/>
  <c r="J126" i="5" s="1"/>
  <c r="I127" i="5"/>
  <c r="H127" i="5"/>
  <c r="H126" i="5" s="1"/>
  <c r="G127" i="5"/>
  <c r="G126" i="5" s="1"/>
  <c r="F127" i="5"/>
  <c r="I126" i="5"/>
  <c r="L126" i="5" s="1"/>
  <c r="F126" i="5"/>
  <c r="L125" i="5"/>
  <c r="K125" i="5"/>
  <c r="L124" i="5"/>
  <c r="J124" i="5"/>
  <c r="I124" i="5"/>
  <c r="H124" i="5"/>
  <c r="K124" i="5" s="1"/>
  <c r="G124" i="5"/>
  <c r="F124" i="5"/>
  <c r="L123" i="5"/>
  <c r="K123" i="5"/>
  <c r="L122" i="5"/>
  <c r="K122" i="5"/>
  <c r="L121" i="5"/>
  <c r="K121" i="5"/>
  <c r="J120" i="5"/>
  <c r="I120" i="5"/>
  <c r="I119" i="5" s="1"/>
  <c r="I118" i="5" s="1"/>
  <c r="H120" i="5"/>
  <c r="H119" i="5" s="1"/>
  <c r="G120" i="5"/>
  <c r="G119" i="5" s="1"/>
  <c r="G118" i="5" s="1"/>
  <c r="F120" i="5"/>
  <c r="F119" i="5" s="1"/>
  <c r="J119" i="5"/>
  <c r="J118" i="5" s="1"/>
  <c r="L117" i="5"/>
  <c r="K117" i="5"/>
  <c r="L116" i="5"/>
  <c r="K116" i="5"/>
  <c r="J115" i="5"/>
  <c r="J114" i="5" s="1"/>
  <c r="I115" i="5"/>
  <c r="L115" i="5" s="1"/>
  <c r="H115" i="5"/>
  <c r="K115" i="5" s="1"/>
  <c r="G115" i="5"/>
  <c r="G114" i="5" s="1"/>
  <c r="F115" i="5"/>
  <c r="F114" i="5"/>
  <c r="L113" i="5"/>
  <c r="K113" i="5"/>
  <c r="L112" i="5"/>
  <c r="K112" i="5"/>
  <c r="L111" i="5"/>
  <c r="K111" i="5"/>
  <c r="J110" i="5"/>
  <c r="J109" i="5" s="1"/>
  <c r="J108" i="5" s="1"/>
  <c r="I110" i="5"/>
  <c r="H110" i="5"/>
  <c r="G110" i="5"/>
  <c r="G109" i="5" s="1"/>
  <c r="G108" i="5" s="1"/>
  <c r="F110" i="5"/>
  <c r="F109" i="5" s="1"/>
  <c r="F108" i="5" s="1"/>
  <c r="L107" i="5"/>
  <c r="K107" i="5"/>
  <c r="J106" i="5"/>
  <c r="I106" i="5"/>
  <c r="L106" i="5" s="1"/>
  <c r="H106" i="5"/>
  <c r="G106" i="5"/>
  <c r="G105" i="5" s="1"/>
  <c r="F106" i="5"/>
  <c r="F105" i="5" s="1"/>
  <c r="J105" i="5"/>
  <c r="I105" i="5"/>
  <c r="H105" i="5"/>
  <c r="L103" i="5"/>
  <c r="K103" i="5"/>
  <c r="L102" i="5"/>
  <c r="K102" i="5"/>
  <c r="L101" i="5"/>
  <c r="K101" i="5"/>
  <c r="L100" i="5"/>
  <c r="K100" i="5"/>
  <c r="L99" i="5"/>
  <c r="K99" i="5"/>
  <c r="L98" i="5"/>
  <c r="K98" i="5"/>
  <c r="L97" i="5"/>
  <c r="K97" i="5"/>
  <c r="J96" i="5"/>
  <c r="I96" i="5"/>
  <c r="L96" i="5" s="1"/>
  <c r="H96" i="5"/>
  <c r="K96" i="5" s="1"/>
  <c r="G96" i="5"/>
  <c r="F96" i="5"/>
  <c r="L95" i="5"/>
  <c r="K95" i="5"/>
  <c r="L94" i="5"/>
  <c r="K94" i="5"/>
  <c r="L93" i="5"/>
  <c r="K93" i="5"/>
  <c r="L92" i="5"/>
  <c r="K92" i="5"/>
  <c r="L91" i="5"/>
  <c r="K91" i="5"/>
  <c r="L90" i="5"/>
  <c r="K90" i="5"/>
  <c r="L89" i="5"/>
  <c r="K89" i="5"/>
  <c r="L88" i="5"/>
  <c r="K88" i="5"/>
  <c r="L87" i="5"/>
  <c r="K87" i="5"/>
  <c r="L86" i="5"/>
  <c r="K86" i="5"/>
  <c r="L85" i="5"/>
  <c r="K85" i="5"/>
  <c r="L84" i="5"/>
  <c r="K84" i="5"/>
  <c r="J83" i="5"/>
  <c r="I83" i="5"/>
  <c r="H83" i="5"/>
  <c r="K83" i="5" s="1"/>
  <c r="G83" i="5"/>
  <c r="F83" i="5"/>
  <c r="L83" i="5" s="1"/>
  <c r="L82" i="5"/>
  <c r="K82" i="5"/>
  <c r="L81" i="5"/>
  <c r="K81" i="5"/>
  <c r="J80" i="5"/>
  <c r="I80" i="5"/>
  <c r="H80" i="5"/>
  <c r="G80" i="5"/>
  <c r="F80" i="5"/>
  <c r="L79" i="5"/>
  <c r="K79" i="5"/>
  <c r="L78" i="5"/>
  <c r="K78" i="5"/>
  <c r="L77" i="5"/>
  <c r="K77" i="5"/>
  <c r="L76" i="5"/>
  <c r="K76" i="5"/>
  <c r="L75" i="5"/>
  <c r="K75" i="5"/>
  <c r="L74" i="5"/>
  <c r="K74" i="5"/>
  <c r="L73" i="5"/>
  <c r="K73" i="5"/>
  <c r="L72" i="5"/>
  <c r="K72" i="5"/>
  <c r="L71" i="5"/>
  <c r="K71" i="5"/>
  <c r="L70" i="5"/>
  <c r="K70" i="5"/>
  <c r="L69" i="5"/>
  <c r="K69" i="5"/>
  <c r="J68" i="5"/>
  <c r="I68" i="5"/>
  <c r="H68" i="5"/>
  <c r="G68" i="5"/>
  <c r="F68" i="5"/>
  <c r="L68" i="5" s="1"/>
  <c r="L66" i="5"/>
  <c r="K66" i="5"/>
  <c r="L65" i="5"/>
  <c r="K65" i="5"/>
  <c r="L64" i="5"/>
  <c r="K64" i="5"/>
  <c r="L63" i="5"/>
  <c r="K63" i="5"/>
  <c r="L62" i="5"/>
  <c r="K62" i="5"/>
  <c r="K61" i="5"/>
  <c r="J61" i="5"/>
  <c r="I61" i="5"/>
  <c r="H61" i="5"/>
  <c r="G61" i="5"/>
  <c r="F61" i="5"/>
  <c r="L60" i="5"/>
  <c r="K60" i="5"/>
  <c r="L59" i="5"/>
  <c r="K59" i="5"/>
  <c r="L58" i="5"/>
  <c r="K58" i="5"/>
  <c r="L57" i="5"/>
  <c r="K57" i="5"/>
  <c r="L56" i="5"/>
  <c r="K56" i="5"/>
  <c r="L55" i="5"/>
  <c r="K55" i="5"/>
  <c r="L54" i="5"/>
  <c r="K54" i="5"/>
  <c r="L53" i="5"/>
  <c r="K53" i="5"/>
  <c r="J52" i="5"/>
  <c r="I52" i="5"/>
  <c r="L52" i="5" s="1"/>
  <c r="H52" i="5"/>
  <c r="K52" i="5" s="1"/>
  <c r="G52" i="5"/>
  <c r="F52" i="5"/>
  <c r="L51" i="5"/>
  <c r="K51" i="5"/>
  <c r="L50" i="5"/>
  <c r="K50" i="5"/>
  <c r="L49" i="5"/>
  <c r="K49" i="5"/>
  <c r="J48" i="5"/>
  <c r="I48" i="5"/>
  <c r="L48" i="5" s="1"/>
  <c r="H48" i="5"/>
  <c r="G48" i="5"/>
  <c r="F48" i="5"/>
  <c r="L47" i="5"/>
  <c r="K47" i="5"/>
  <c r="J46" i="5"/>
  <c r="I46" i="5"/>
  <c r="H46" i="5"/>
  <c r="G46" i="5"/>
  <c r="F46" i="5"/>
  <c r="F45" i="5" s="1"/>
  <c r="L42" i="5"/>
  <c r="K42" i="5"/>
  <c r="J41" i="5"/>
  <c r="I41" i="5"/>
  <c r="L41" i="5" s="1"/>
  <c r="H41" i="5"/>
  <c r="K41" i="5" s="1"/>
  <c r="G41" i="5"/>
  <c r="F41" i="5"/>
  <c r="L40" i="5"/>
  <c r="K40" i="5"/>
  <c r="L39" i="5"/>
  <c r="K39" i="5"/>
  <c r="L38" i="5"/>
  <c r="K38" i="5"/>
  <c r="L37" i="5"/>
  <c r="K37" i="5"/>
  <c r="L36" i="5"/>
  <c r="K36" i="5"/>
  <c r="L35" i="5"/>
  <c r="K35" i="5"/>
  <c r="L34" i="5"/>
  <c r="K34" i="5"/>
  <c r="L33" i="5"/>
  <c r="K33" i="5"/>
  <c r="L32" i="5"/>
  <c r="K32" i="5"/>
  <c r="L31" i="5"/>
  <c r="K31" i="5"/>
  <c r="J30" i="5"/>
  <c r="I30" i="5"/>
  <c r="L30" i="5" s="1"/>
  <c r="H30" i="5"/>
  <c r="K30" i="5" s="1"/>
  <c r="G30" i="5"/>
  <c r="F30" i="5"/>
  <c r="L29" i="5"/>
  <c r="K29" i="5"/>
  <c r="J29" i="5"/>
  <c r="I29" i="5"/>
  <c r="H29" i="5"/>
  <c r="G29" i="5"/>
  <c r="F29" i="5"/>
  <c r="L28" i="5"/>
  <c r="K28" i="5"/>
  <c r="L27" i="5"/>
  <c r="K27" i="5"/>
  <c r="L26" i="5"/>
  <c r="K26" i="5"/>
  <c r="L25" i="5"/>
  <c r="K25" i="5"/>
  <c r="L24" i="5"/>
  <c r="K24" i="5"/>
  <c r="L23" i="5"/>
  <c r="K23" i="5"/>
  <c r="L22" i="5"/>
  <c r="K22" i="5"/>
  <c r="L21" i="5"/>
  <c r="J21" i="5"/>
  <c r="I21" i="5"/>
  <c r="H21" i="5"/>
  <c r="K21" i="5" s="1"/>
  <c r="G21" i="5"/>
  <c r="F21" i="5"/>
  <c r="L20" i="5"/>
  <c r="K20" i="5"/>
  <c r="J19" i="5"/>
  <c r="I19" i="5"/>
  <c r="L19" i="5" s="1"/>
  <c r="H19" i="5"/>
  <c r="K19" i="5" s="1"/>
  <c r="G19" i="5"/>
  <c r="F19" i="5"/>
  <c r="L18" i="5"/>
  <c r="K18" i="5"/>
  <c r="L17" i="5"/>
  <c r="K17" i="5"/>
  <c r="L16" i="5"/>
  <c r="K16" i="5"/>
  <c r="L15" i="5"/>
  <c r="K15" i="5"/>
  <c r="L14" i="5"/>
  <c r="K14" i="5"/>
  <c r="L13" i="5"/>
  <c r="K13" i="5"/>
  <c r="L12" i="5"/>
  <c r="K12" i="5"/>
  <c r="L11" i="5"/>
  <c r="K11" i="5"/>
  <c r="L10" i="5"/>
  <c r="K10" i="5"/>
  <c r="J9" i="5"/>
  <c r="J8" i="5" s="1"/>
  <c r="J7" i="5" s="1"/>
  <c r="J6" i="5" s="1"/>
  <c r="I9" i="5"/>
  <c r="H9" i="5"/>
  <c r="G9" i="5"/>
  <c r="G8" i="5" s="1"/>
  <c r="G7" i="5" s="1"/>
  <c r="G6" i="5" s="1"/>
  <c r="F9" i="5"/>
  <c r="F8" i="5" s="1"/>
  <c r="F7" i="5" s="1"/>
  <c r="F6" i="5" s="1"/>
  <c r="G104" i="5" l="1"/>
  <c r="F104" i="5"/>
  <c r="L105" i="5"/>
  <c r="H67" i="5"/>
  <c r="L80" i="5"/>
  <c r="K48" i="5"/>
  <c r="K105" i="5"/>
  <c r="K9" i="5"/>
  <c r="K120" i="5"/>
  <c r="K133" i="5"/>
  <c r="L9" i="5"/>
  <c r="L120" i="5"/>
  <c r="I129" i="5"/>
  <c r="J45" i="5"/>
  <c r="K106" i="5"/>
  <c r="K126" i="5"/>
  <c r="J129" i="5"/>
  <c r="J152" i="5" s="1"/>
  <c r="F67" i="5"/>
  <c r="F44" i="5" s="1"/>
  <c r="F43" i="5" s="1"/>
  <c r="K142" i="5"/>
  <c r="L149" i="5"/>
  <c r="K68" i="5"/>
  <c r="G45" i="5"/>
  <c r="J67" i="5"/>
  <c r="H129" i="5"/>
  <c r="K46" i="5"/>
  <c r="K110" i="5"/>
  <c r="L46" i="5"/>
  <c r="L61" i="5"/>
  <c r="G67" i="5"/>
  <c r="L110" i="5"/>
  <c r="J104" i="5"/>
  <c r="K119" i="5"/>
  <c r="H118" i="5"/>
  <c r="K129" i="5"/>
  <c r="J44" i="5"/>
  <c r="J43" i="5" s="1"/>
  <c r="J5" i="5" s="1"/>
  <c r="L129" i="5"/>
  <c r="L119" i="5"/>
  <c r="F118" i="5"/>
  <c r="L118" i="5" s="1"/>
  <c r="K130" i="5"/>
  <c r="H109" i="5"/>
  <c r="H114" i="5"/>
  <c r="K114" i="5" s="1"/>
  <c r="I109" i="5"/>
  <c r="I114" i="5"/>
  <c r="L114" i="5" s="1"/>
  <c r="H8" i="5"/>
  <c r="I45" i="5"/>
  <c r="I8" i="5"/>
  <c r="H45" i="5"/>
  <c r="L133" i="5"/>
  <c r="K80" i="5"/>
  <c r="I67" i="5"/>
  <c r="K67" i="5" l="1"/>
  <c r="L67" i="5"/>
  <c r="G44" i="5"/>
  <c r="G43" i="5" s="1"/>
  <c r="G5" i="5" s="1"/>
  <c r="G152" i="5" s="1"/>
  <c r="H108" i="5"/>
  <c r="K109" i="5"/>
  <c r="I108" i="5"/>
  <c r="L109" i="5"/>
  <c r="K45" i="5"/>
  <c r="H44" i="5"/>
  <c r="L8" i="5"/>
  <c r="I7" i="5"/>
  <c r="K118" i="5"/>
  <c r="L45" i="5"/>
  <c r="I44" i="5"/>
  <c r="F5" i="5"/>
  <c r="F152" i="5" s="1"/>
  <c r="K8" i="5"/>
  <c r="H7" i="5"/>
  <c r="H104" i="5" l="1"/>
  <c r="K104" i="5" s="1"/>
  <c r="K108" i="5"/>
  <c r="H6" i="5"/>
  <c r="K7" i="5"/>
  <c r="I43" i="5"/>
  <c r="L43" i="5" s="1"/>
  <c r="L44" i="5"/>
  <c r="I6" i="5"/>
  <c r="L7" i="5"/>
  <c r="H43" i="5"/>
  <c r="K43" i="5" s="1"/>
  <c r="K44" i="5"/>
  <c r="I104" i="5"/>
  <c r="L104" i="5" s="1"/>
  <c r="L108" i="5"/>
  <c r="L6" i="5" l="1"/>
  <c r="I5" i="5"/>
  <c r="K6" i="5"/>
  <c r="H5" i="5"/>
  <c r="K5" i="5" l="1"/>
  <c r="H152" i="5"/>
  <c r="K152" i="5" s="1"/>
  <c r="L5" i="5"/>
  <c r="I152" i="5"/>
  <c r="L152" i="5" s="1"/>
</calcChain>
</file>

<file path=xl/sharedStrings.xml><?xml version="1.0" encoding="utf-8"?>
<sst xmlns="http://schemas.openxmlformats.org/spreadsheetml/2006/main" count="640" uniqueCount="273">
  <si>
    <t/>
  </si>
  <si>
    <t>RUBRO</t>
  </si>
  <si>
    <t>FUENTE</t>
  </si>
  <si>
    <t>REC</t>
  </si>
  <si>
    <t>SIT</t>
  </si>
  <si>
    <t>DESCRIPCION</t>
  </si>
  <si>
    <t>APR. VIGENTE</t>
  </si>
  <si>
    <t>APR BLOQUEADA</t>
  </si>
  <si>
    <t>COMPROMISO</t>
  </si>
  <si>
    <t>OBLIGACION</t>
  </si>
  <si>
    <t>PAGOS</t>
  </si>
  <si>
    <t>A-01-01-01-001-001</t>
  </si>
  <si>
    <t>A</t>
  </si>
  <si>
    <t>Nación</t>
  </si>
  <si>
    <t>10</t>
  </si>
  <si>
    <t>CSF</t>
  </si>
  <si>
    <t>SUELDO BÁSICO</t>
  </si>
  <si>
    <t>A-01-01-01-001-003</t>
  </si>
  <si>
    <t>PRIMA TÉCNICA SALARIAL</t>
  </si>
  <si>
    <t>A-01-01-01-001-004</t>
  </si>
  <si>
    <t>SUBSIDIO DE ALIMENTACIÓN</t>
  </si>
  <si>
    <t>A-01-01-01-001-005</t>
  </si>
  <si>
    <t>AUXILIO DE TRANSPORTE</t>
  </si>
  <si>
    <t>A-01-01-01-001-006</t>
  </si>
  <si>
    <t>PRIMA DE SERVICIO</t>
  </si>
  <si>
    <t>A-01-01-01-001-007</t>
  </si>
  <si>
    <t>BONIFICACIÓN POR SERVICIOS PRESTADOS</t>
  </si>
  <si>
    <t>A-01-01-01-001-008</t>
  </si>
  <si>
    <t>HORAS EXTRAS, DOMINICALES, FESTIVOS Y RECARGOS</t>
  </si>
  <si>
    <t>A-01-01-01-001-009</t>
  </si>
  <si>
    <t>PRIMA DE NAVIDAD</t>
  </si>
  <si>
    <t>A-01-01-01-001-010</t>
  </si>
  <si>
    <t>PRIMA DE VACACIONES</t>
  </si>
  <si>
    <t>A-01-01-01-002-011</t>
  </si>
  <si>
    <t>BONIFICACIÓN POR COMPENSACIÓN</t>
  </si>
  <si>
    <t>A-01-01-02-001</t>
  </si>
  <si>
    <t>APORTES A LA SEGURIDAD SOCIAL EN PENSIONES</t>
  </si>
  <si>
    <t>A-01-01-02-002</t>
  </si>
  <si>
    <t>APORTES A LA SEGURIDAD SOCIAL EN SALUD</t>
  </si>
  <si>
    <t>A-01-01-02-003</t>
  </si>
  <si>
    <t xml:space="preserve">AUXILIO DE CESANTÍAS </t>
  </si>
  <si>
    <t>A-01-01-02-004</t>
  </si>
  <si>
    <t>APORTES A CAJAS DE COMPENSACIÓN FAMILIAR</t>
  </si>
  <si>
    <t>A-01-01-02-005</t>
  </si>
  <si>
    <t>APORTES GENERALES AL SISTEMA DE RIESGOS LABORALES</t>
  </si>
  <si>
    <t>A-01-01-02-006</t>
  </si>
  <si>
    <t>APORTES AL ICBF</t>
  </si>
  <si>
    <t>A-01-01-02-007</t>
  </si>
  <si>
    <t>APORTES AL SENA</t>
  </si>
  <si>
    <t>A-01-01-03-001-001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</si>
  <si>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</si>
  <si>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</si>
  <si>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</si>
  <si>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</si>
  <si>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</si>
  <si>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</si>
  <si>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</si>
  <si>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A-01-01-03-012</t>
  </si>
  <si>
    <t>PRIMA DE CLIMA O PRIMA DE CALOR</t>
  </si>
  <si>
    <t>A-01-01-03-013</t>
  </si>
  <si>
    <t>ESTÍMULOS A LOS EMPLEADOS DEL ESTADO</t>
  </si>
  <si>
    <t>A-01-01-03-015</t>
  </si>
  <si>
    <t>PRIMA DE INSTALACIÓN</t>
  </si>
  <si>
    <t>A-01-01-03-016</t>
  </si>
  <si>
    <t>PRIMA DE COORDINACIÓN</t>
  </si>
  <si>
    <t>A-01-01-03-030</t>
  </si>
  <si>
    <t>BONIFICACIÓN DE DIRECCIÓN</t>
  </si>
  <si>
    <t>Propios</t>
  </si>
  <si>
    <t>20</t>
  </si>
  <si>
    <t>MAQUINARIA PARA USO GENERAL</t>
  </si>
  <si>
    <t>A-02-02-01-001-005</t>
  </si>
  <si>
    <t>PIEDRA, ARENA Y ARCILLA</t>
  </si>
  <si>
    <t>A-02-02-01-002-006</t>
  </si>
  <si>
    <t>HILADOS E HILOS; TEJIDOS DE FIBRAS TEXTILES INCLUSO AFELPADOS</t>
  </si>
  <si>
    <t>A-02-02-01-002-008</t>
  </si>
  <si>
    <t>DOTACIÓN (PRENDAS DE VESTIR Y CALZADO)</t>
  </si>
  <si>
    <t>A-02-02-01-003-001</t>
  </si>
  <si>
    <t>PRODUCTOS DE MADERA, CORCHO, CESTERÍA Y ESPARTERÍA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</si>
  <si>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</si>
  <si>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</si>
  <si>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</si>
  <si>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</si>
  <si>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</si>
  <si>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</si>
  <si>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</si>
  <si>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</si>
  <si>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</si>
  <si>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</si>
  <si>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A-02-02-01-003-008</t>
  </si>
  <si>
    <t>OTROS BIENES TRANSPORTABLES N.C.P.</t>
  </si>
  <si>
    <t>A-02-02-01-004-002</t>
  </si>
  <si>
    <t>PRODUCTOS METÁLICOS ELABORADOS (EXCEPTO MAQUINARIA Y EQUIPO)</t>
  </si>
  <si>
    <t>A-02-02-01-004-003</t>
  </si>
  <si>
    <t>A-02-02-01-004-005</t>
  </si>
  <si>
    <t>MAQUINARIA DE OFICINA, CONTABILIDAD E INFORMÁTICA</t>
  </si>
  <si>
    <t>A-02-02-01-004-006</t>
  </si>
  <si>
    <t>MAQUINARIA Y APARATOS ELÉCTRICOS</t>
  </si>
  <si>
    <t>A-02-02-01-004-007</t>
  </si>
  <si>
    <t>EQUIPO Y APARATOS DE RADIO, TELEVISIÓN Y COMUNICACIONES</t>
  </si>
  <si>
    <t>A-02-02-02-006-003</t>
  </si>
  <si>
    <t>ALOJAMIENTO; SERVICIOS DE SUMINISTROS DE COMIDAS Y BEBIDAS</t>
  </si>
  <si>
    <t>A-02-02-02-006-004</t>
  </si>
  <si>
    <t>SERVICIOS DE TRANSPORTE DE PASAJEROS</t>
  </si>
  <si>
    <t>A-02-02-02-006-005</t>
  </si>
  <si>
    <t>SERVICIOS DE TRANSPORTE DE CARGA</t>
  </si>
  <si>
    <t>A-02-02-02-006-007</t>
  </si>
  <si>
    <t>SERVICIOS DE APOYO AL TRANSPORTE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</si>
  <si>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</si>
  <si>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</si>
  <si>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</si>
  <si>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</si>
  <si>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</si>
  <si>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</si>
  <si>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</si>
  <si>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</si>
  <si>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</si>
  <si>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</si>
  <si>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</si>
  <si>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</si>
  <si>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</si>
  <si>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</si>
  <si>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</si>
  <si>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</si>
  <si>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</si>
  <si>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</si>
  <si>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</si>
  <si>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</si>
  <si>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</si>
  <si>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</si>
  <si>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</si>
  <si>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</si>
  <si>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</si>
  <si>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</si>
  <si>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</si>
  <si>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</si>
  <si>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</si>
  <si>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</si>
  <si>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A-03-04-02-012-001</t>
  </si>
  <si>
    <t>INCAPACIDADES (NO DE PENSIONES)</t>
  </si>
  <si>
    <t>A-03-04-02-012-002</t>
  </si>
  <si>
    <t>LICENCIAS DE MATERNIDAD Y PATERNIDAD (NO DE PENSIONES)</t>
  </si>
  <si>
    <t>A-03-10-01-001</t>
  </si>
  <si>
    <t>SENTENCIAS</t>
  </si>
  <si>
    <t>A-08-01-02-001</t>
  </si>
  <si>
    <t>IMPUESTO PREDIAL Y SOBRETASA AMBIENTAL</t>
  </si>
  <si>
    <t>A-08-01-02-006</t>
  </si>
  <si>
    <t>IMPUESTO SOBRE VEHÍCULOS AUTOMOTORES</t>
  </si>
  <si>
    <t>A-08-05-01-003</t>
  </si>
  <si>
    <t>C-1103-1002-3-53105B-1103017-02</t>
  </si>
  <si>
    <t>C</t>
  </si>
  <si>
    <t>ADQUIS. DE BYS - SERVICIO DE ASISTENCIA TÉCNICA - FORTALECIMIENTO INSTITUCIONAL DEL SERVICIO A LA CIUDADANÍA Y DE ACCIONES PARA LA PARTICIPACIÓN DEMOCRÁTICA DE LA POBLACIÓN MIGRANTE Y COMUNIDADES DE ACOGIDA A NIVEL   NACIONAL</t>
  </si>
  <si>
    <t>C-1103-1002-4-51102F-1103002-02</t>
  </si>
  <si>
    <t>ADQUIS. DE BYS - CENTRO FACILITADOR DE SERVICIOS MIGRATORIOS - FORTALECIMIENTO DE LA INFRAESTRUCTURA DE LA UAEMC PARA LA ADECUADA PRESTACIÓN DE LOS SERVICIOS MIGRATORIOS EN CONDICIONES DE INCLUSIÓN, SEGURIDAD Y BIENESTAR A NIVEL  NACIONAL</t>
  </si>
  <si>
    <t>C-1103-1002-4-51102F-1103001-02</t>
  </si>
  <si>
    <t>ADQUIS. DE BYS - PUNTO DE CONTROL MIGRATORIO - FORTALECIMIENTO DE LA INFRAESTRUCTURA DE LA UAEMC PARA LA ADECUADA PRESTACIÓN DE LOS SERVICIOS MIGRATORIOS EN CONDICIONES DE INCLUSIÓN, SEGURIDAD Y BIENESTAR A NIVEL  NACIONAL</t>
  </si>
  <si>
    <t>C-1199-1002-12-53105B-1199065-02</t>
  </si>
  <si>
    <t>ADQUIS. DE BYS - SERVICIOS TECNOLÓGICOS - FORTALECIMIENTO DE LAS CAPACIDADES Y EVOLUCIÓN DE LAS TECNOLOGÍAS DE LA INFORMACIÓN EN MIGRACIÓN COLOMBIA NACIONAL</t>
  </si>
  <si>
    <t>21</t>
  </si>
  <si>
    <t>C-1199-1002-13-53105B-1199054-02</t>
  </si>
  <si>
    <t>ADQUIS. DE BYS - DOCUMENTOS DE PLANEACIÓN - OPTIMIZACIÓN DE LAS CAPACIDADES ESTRATÉGICAS INSTITUCIONALES DE MIGRACIÓN COLOMBIA A NIVEL   NACIONAL</t>
  </si>
  <si>
    <t>C-1199-1002-13-53105B-1199060-02</t>
  </si>
  <si>
    <t>ADQUIS. DE BYS - SERVICIO DE IMPLEMENTACIÓN SISTEMAS DE GESTIÓN - OPTIMIZACIÓN DE LAS CAPACIDADES ESTRATÉGICAS INSTITUCIONALES DE MIGRACIÓN COLOMBIA A NIVEL   NACIONAL</t>
  </si>
  <si>
    <t>C-1199-1002-14-53105B-1199052-02</t>
  </si>
  <si>
    <t>ADQUIS. DE BYS - SERVICIO DE GESTIÓN DOCUMENTAL - OPTIMIZACIÓN DE LOS PROCESOS DE GESTIÓN DOCUMENTAL EN UAEMC A NIVEL  NACIONAL</t>
  </si>
  <si>
    <t>C-1199-1002-14-53105B-1199062-02</t>
  </si>
  <si>
    <t>ADQUIS. DE BYS - SERVICIOS DE INFORMACIÓN ACTUALIZADOS - OPTIMIZACIÓN DE LOS PROCESOS DE GESTIÓN DOCUMENTAL EN UAEMC A NIVEL  NACIONAL</t>
  </si>
  <si>
    <t>C-1199-1002-15-53105B-1199058-02</t>
  </si>
  <si>
    <t>ADQUIS. DE BYS - SERVICIO DE EDUCACIÓN INFORMAL PARA LA GESTIÓN ADMINISTRATIVA - CONSOLIDACIÓN Y FORTALECIMIENTO DE LA GESTIÓN DEL TALENTO HUMANO DE MIGRACIÓN COLOMBIA A NIVEL  NACIONAL</t>
  </si>
  <si>
    <t>C-1199-1002-15-53105B-1199070-02</t>
  </si>
  <si>
    <t>ADQUIS. DE BYS - SERVICIO DE ASISTENCIA TÉCNICA - CONSOLIDACIÓN Y FORTALECIMIENTO DE LA GESTIÓN DEL TALENTO HUMANO DE MIGRACIÓN COLOMBIA A NIVEL  NACIONAL</t>
  </si>
  <si>
    <t>FUNCIONAMIENTO</t>
  </si>
  <si>
    <t>GASTOS POR TRIBUTOS, MULTAS, SANCIONES E INTERESES DE MORA</t>
  </si>
  <si>
    <t>SSF</t>
  </si>
  <si>
    <t>A-08</t>
  </si>
  <si>
    <t>TRANSFERENCIAS CORRIENTES</t>
  </si>
  <si>
    <t>A-03</t>
  </si>
  <si>
    <t>A-02</t>
  </si>
  <si>
    <t>GASTOS DE PERSONAL</t>
  </si>
  <si>
    <t>A-01</t>
  </si>
  <si>
    <t>MULTAS, SANCIONES E INTERESES DE MORA</t>
  </si>
  <si>
    <t>A-08-05</t>
  </si>
  <si>
    <t>CUOTA DE FISCALIZACIÓN Y AUDITAJE</t>
  </si>
  <si>
    <t>11</t>
  </si>
  <si>
    <t>A-08-04-01</t>
  </si>
  <si>
    <t>TASAS Y DERECHOS ADMINISTRATIVOS</t>
  </si>
  <si>
    <t>A-08-03</t>
  </si>
  <si>
    <t>IMPUESTOS</t>
  </si>
  <si>
    <t>SENTENCIAS Y CONCILIACIONES</t>
  </si>
  <si>
    <t>A-03-10</t>
  </si>
  <si>
    <t>COMPENSACIÓN POR MUERTE</t>
  </si>
  <si>
    <t>A-03-04-02-085</t>
  </si>
  <si>
    <t>A-03-04-02-012</t>
  </si>
  <si>
    <t>DEPORTACIÓN A EXTRANJEROS</t>
  </si>
  <si>
    <t>A-03-03-01-056</t>
  </si>
  <si>
    <t>REMUNERACIONES NO CONSTITUTIVAS DE FACTOR SALARIAL</t>
  </si>
  <si>
    <t>A-01-01-03</t>
  </si>
  <si>
    <t>CONTRIBUCIONES INHERENTES A LA NÓMINA</t>
  </si>
  <si>
    <t>A-01-01-02</t>
  </si>
  <si>
    <t>A-01-01-01</t>
  </si>
  <si>
    <t>A-01-01-03-001</t>
  </si>
  <si>
    <t>PRESTACIONES SOCIALES SEGÚN DEFINICIÓN LEGAL</t>
  </si>
  <si>
    <t>A-01-01</t>
  </si>
  <si>
    <t>PLANTA DE PERSONAL PERMANENTE</t>
  </si>
  <si>
    <t xml:space="preserve">SALARIO </t>
  </si>
  <si>
    <t>A-01-01-01-001</t>
  </si>
  <si>
    <t>FACTORES SALARIALES COMUNES</t>
  </si>
  <si>
    <t>A-01-01-01-002</t>
  </si>
  <si>
    <t>FACTORES SALARIALES ESPECIALES</t>
  </si>
  <si>
    <t>ADQUISICIÓN DE BIENES Y SERVICIOS</t>
  </si>
  <si>
    <t>A-02-02</t>
  </si>
  <si>
    <t>ADQUISICIONES DIFERENTES DE ACTIVOS</t>
  </si>
  <si>
    <t>A-02-02-01</t>
  </si>
  <si>
    <t>MATERIALES Y SUMINISTROS</t>
  </si>
  <si>
    <t>A-02-02-01-001</t>
  </si>
  <si>
    <t>MINERALES; ELECTRICIDAD, GAS Y AGUA</t>
  </si>
  <si>
    <t>A-02-02-01-002</t>
  </si>
  <si>
    <t>PRODUCTOS ALIMENTICIOS, BEBIDAS Y TABACO; TEXTILES, PRENDAS DE VESTIR Y PRODUCTOS DE CUERO</t>
  </si>
  <si>
    <t>A-02-02-01-003</t>
  </si>
  <si>
    <t>OTROS BIENES TRANSPORTABLES (EXCEPTO PRODUCTOS METÁLICOS, MAQUINARIA Y EQUIPO)</t>
  </si>
  <si>
    <t>A-02-02-01-004</t>
  </si>
  <si>
    <t>PRODUCTOS METÁLICOS, MAQUINARIA Y EQUIPO</t>
  </si>
  <si>
    <t>A-02-02-02</t>
  </si>
  <si>
    <t>ADQUISICIÓN DE SERVICIOS</t>
  </si>
  <si>
    <t>A-02-02-02-006</t>
  </si>
  <si>
    <t>SERVICIOS DE ALOJAMIENTO; SERVICIOS DE SUMINISTRO DE COMIDAS Y BEBIDAS; SERVICIOS DE TRANSPORTE; Y SERVICIOS DE DISTRIBUCIÓN DE ELECTRICIDAD, GAS Y AGUA</t>
  </si>
  <si>
    <t>A-02-02-02-007</t>
  </si>
  <si>
    <t>SERVICIOS FINANCIEROS Y SERVICIOS CONEXOS, SERVICIOS INMOBILIARIOS Y SERVICIOS DE LEASING</t>
  </si>
  <si>
    <t>A-02-02-02-008</t>
  </si>
  <si>
    <t xml:space="preserve">SERVICIOS PRESTADOS A LAS EMPRESAS Y SERVICIOS DE PRODUCCIÓN </t>
  </si>
  <si>
    <t>A-02-02-02-009</t>
  </si>
  <si>
    <t>SERVICIOS PARA LA COMUNIDAD, SOCIALES Y PERSONALES</t>
  </si>
  <si>
    <t>A-03-03</t>
  </si>
  <si>
    <t>A ENTIDADES DEL GOBIERNO</t>
  </si>
  <si>
    <t>A-03-03-01</t>
  </si>
  <si>
    <t>A ÓRGANOS DEL PGN</t>
  </si>
  <si>
    <t>A-03-04</t>
  </si>
  <si>
    <t>PRESTACIONES SOCIALES</t>
  </si>
  <si>
    <t>A-03-04-02</t>
  </si>
  <si>
    <t>PRESTACIONES SOCIALES RELACIONADAS CON EL EMPLEO</t>
  </si>
  <si>
    <t>A-03-10-01</t>
  </si>
  <si>
    <t>FALLOS NACIONALES</t>
  </si>
  <si>
    <t xml:space="preserve">A-08-01 </t>
  </si>
  <si>
    <t>A-08-01-02</t>
  </si>
  <si>
    <t>IMPUESTOS TERRITORIALES</t>
  </si>
  <si>
    <t>A-08-04</t>
  </si>
  <si>
    <t>CONTRIBUCIONES</t>
  </si>
  <si>
    <t>A-08-05-01</t>
  </si>
  <si>
    <t>MULTAS Y SANCIONES</t>
  </si>
  <si>
    <t>INVERSIÓN</t>
  </si>
  <si>
    <t>C-1103-1002-3</t>
  </si>
  <si>
    <t>FORTALECIMIENTO INSTITUCIONAL DEL SERVICIO A LA CIUDADANÍA Y DE ACCIONES PARA LA PARTICIPACIÓN DEMOCRÁTICA DE LA POBLACIÓN MIGRANTE Y COMUNIDADES DE ACOGIDA A NIVEL NACIONAL.</t>
  </si>
  <si>
    <t>C-1103-1002-4</t>
  </si>
  <si>
    <t>FORTALECIMIENTO DE LA INFRAESTRUCTURA DE LA UAEMC PARA LA ADECUADA PRESTACIÓN DE LOS SERVICIOS MIGRATORIOS EN CONDICIONES DE INCLUSIÓN, SEGURIDAD Y BIENESTAR A NIVEL NACIONAL</t>
  </si>
  <si>
    <t>C-1199-1002-12</t>
  </si>
  <si>
    <t>FORTALECIMIENTO DE LAS CAPACIDADES Y EVOLUCIÓN DE LAS TECNOLOGÍAS DE LA INFORMACIÓN EN MIGRACIÓN COLOMBIA NACIONAL</t>
  </si>
  <si>
    <t>C-1199-1002-13</t>
  </si>
  <si>
    <t>OPTIMIZACIÓN DE LAS CAPACIDADES ESTRATÉGICAS INSTITUCIONALES DE MIGRACIÓN COLOMBIA A NIVEL NACIONAL.</t>
  </si>
  <si>
    <t>C-1199-1002-14</t>
  </si>
  <si>
    <t>OPTIMIZACIÓN DE LOS PROCESOS DE GESTIÓN DOCUMENTAL EN UAEMC A NIVEL NACIONAL</t>
  </si>
  <si>
    <t>C-1199-1002-15</t>
  </si>
  <si>
    <t>CONSOLIDACIÓN Y FORTALECIMIENTO DE LA GESTIÓN DEL TALENTO HUMANO DE MIGRACIÓN COLOMBIA A NIVEL NACIONAL.</t>
  </si>
  <si>
    <t>% EJECUCIÓN COMPROMISOS</t>
  </si>
  <si>
    <t>% EJECUCIÓN OBLIGACIONES</t>
  </si>
  <si>
    <t>A-01-01-03-098</t>
  </si>
  <si>
    <t>BONIFICACIÓN MIGRATORIA</t>
  </si>
  <si>
    <t>EJECUCIÓN PRESUPUESTAL VIGENCIA FISCAL 2026</t>
  </si>
  <si>
    <t>A-01-01-04</t>
  </si>
  <si>
    <t>OTROS GASTOS DE PERSONAL - DISTRIBUCIÓN PREVIO CONCEPTO DGPPN</t>
  </si>
  <si>
    <t>C-1103-1002-4-51102F-1103005-02</t>
  </si>
  <si>
    <t>ADQUIS. DE BYS - SERVICIO DE VERIFICACIÓN MIGRATORIA - FORTALECIMIENTO DE LA INFRAESTRUCTURA DE LA UAEMC PARA LA ADECUADA PRESTACIÓN DE LOS SERVICIOS MIGRATORIOS EN CONDICIONES DE INCLUSIÓN, SEGURIDAD Y BIENESTAR A NIVEL  NACIONAL</t>
  </si>
  <si>
    <t>INCAPACIDADES Y LICENCIAS DE MATERNIDAD Y PATERNIDAD (NO DE PENSIONES)</t>
  </si>
  <si>
    <r>
      <t xml:space="preserve">CORTE: </t>
    </r>
    <r>
      <rPr>
        <b/>
        <sz val="20"/>
        <color theme="5" tint="-0.249977111117893"/>
        <rFont val="Tw Cen MT"/>
        <family val="2"/>
      </rPr>
      <t>31 DE AGOSTO</t>
    </r>
  </si>
  <si>
    <t>*A corte 31/08/2026 el presupuesto de la UAEMC presenta recursos sin distribuir por valor de $9.062.000.000 asignados al rubro A-01-01-04 OTROS GASTOS DE PERSONAL - DISTRIBUCIÓN PREVIO CONCEPTO DGPPN según Decreto 1477 del 30/12/2025.
* Mediante Resolución 1736 del 30/07/2026, asignan recursos para la Adquisición de Bienes y Servicio por valor de $5.612.754.668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</si>
</sst>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\ #,##0.00;\-&quot;$&quot;\ #,##0.00"/>
    <numFmt numFmtId="44" formatCode="_-&quot;$&quot;\ * #,##0.00_-;\-&quot;$&quot;\ * #,##0.00_-;_-&quot;$&quot;\ * &quot;-&quot;??_-;_-@_-"/>
    <numFmt numFmtId="43" formatCode="_-* #,##0.00_-;\-* #,##0.00_-;_-* &quot;-&quot;??_-;_-@_-"/>
    <numFmt numFmtId="165" formatCode="0.0%"/>
    <numFmt numFmtId="166" formatCode="[$-1240A]&quot;$&quot;\ #,##0.00;\-&quot;$&quot;\ #,##0.00"/>
    <numFmt numFmtId="167" formatCode="_-* #,##0_-;\-* #,##0_-;_-* &quot;-&quot;??_-;_-@_-"/>
  </numFmts>
  <fonts count="19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Tw Cen MT"/>
      <family val="2"/>
    </font>
    <font>
      <i/>
      <sz val="11"/>
      <color rgb="FF000000"/>
      <name val="Tw Cen MT"/>
      <family val="2"/>
    </font>
    <font>
      <sz val="11"/>
      <name val="Tw Cen MT"/>
      <family val="2"/>
    </font>
    <font>
      <b/>
      <sz val="11"/>
      <color rgb="FF000000"/>
      <name val="Tw Cen MT"/>
      <family val="2"/>
    </font>
    <font>
      <b/>
      <i/>
      <sz val="11"/>
      <color rgb="FF000000"/>
      <name val="Tw Cen MT"/>
      <family val="2"/>
    </font>
    <font>
      <b/>
      <sz val="11"/>
      <name val="Tw Cen MT"/>
      <family val="2"/>
    </font>
    <font>
      <b/>
      <sz val="11"/>
      <color rgb="FFFFFFFF"/>
      <name val="Tw Cen MT"/>
      <family val="2"/>
    </font>
    <font>
      <b/>
      <i/>
      <sz val="11"/>
      <color rgb="FFFFFFFF"/>
      <name val="Tw Cen MT"/>
      <family val="2"/>
    </font>
    <font>
      <b/>
      <sz val="20"/>
      <color rgb="FF060662"/>
      <name val="Tw Cen MT"/>
      <family val="2"/>
    </font>
    <font>
      <b/>
      <sz val="20"/>
      <color rgb="FF000000"/>
      <name val="Tw Cen MT"/>
      <family val="2"/>
    </font>
    <font>
      <b/>
      <sz val="20"/>
      <color theme="5" tint="-0.249977111117893"/>
      <name val="Tw Cen MT"/>
      <family val="2"/>
    </font>
    <font>
      <sz val="11"/>
      <name val="Calibri"/>
      <family val="2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8"/>
      <color rgb="FF0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F243E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215967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hair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hair">
        <color theme="0" tint="-0.34998626667073579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 count="7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44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</cellStyleXfs>
  <cellXfs count="98">
    <xf numFmtId="0" fontId="0" fillId="0" borderId="0" xfId="0" applyFont="1"/>
    <xf numFmtId="0" fontId="4" fillId="2" borderId="2" xfId="0" applyFont="1" applyFill="1" applyBorder="1" applyAlignment="1" applyProtection="1">
      <alignment vertical="center" wrapText="1"/>
      <protection locked="0"/>
    </xf>
    <xf numFmtId="0" fontId="6" fillId="0" borderId="0" xfId="0" applyFont="1"/>
    <xf numFmtId="0" fontId="7" fillId="0" borderId="2" xfId="0" applyFont="1" applyBorder="1" applyAlignment="1">
      <alignment horizontal="left" vertical="center" wrapText="1" readingOrder="1"/>
    </xf>
    <xf numFmtId="4" fontId="7" fillId="3" borderId="2" xfId="0" applyNumberFormat="1" applyFont="1" applyFill="1" applyBorder="1" applyAlignment="1" applyProtection="1">
      <alignment vertical="center" wrapText="1"/>
      <protection locked="0"/>
    </xf>
    <xf numFmtId="0" fontId="9" fillId="0" borderId="0" xfId="0" applyFont="1"/>
    <xf numFmtId="4" fontId="7" fillId="3" borderId="6" xfId="0" applyNumberFormat="1" applyFont="1" applyFill="1" applyBorder="1" applyAlignment="1" applyProtection="1">
      <alignment vertical="center" wrapText="1"/>
      <protection locked="0"/>
    </xf>
    <xf numFmtId="0" fontId="6" fillId="3" borderId="0" xfId="0" applyFont="1" applyFill="1"/>
    <xf numFmtId="0" fontId="7" fillId="0" borderId="6" xfId="0" applyFont="1" applyBorder="1" applyAlignment="1">
      <alignment horizontal="left" vertical="center" readingOrder="1"/>
    </xf>
    <xf numFmtId="0" fontId="8" fillId="0" borderId="6" xfId="0" applyFont="1" applyBorder="1" applyAlignment="1">
      <alignment horizontal="center" vertical="center" readingOrder="1"/>
    </xf>
    <xf numFmtId="0" fontId="7" fillId="0" borderId="6" xfId="0" applyFont="1" applyBorder="1" applyAlignment="1">
      <alignment horizontal="center" vertical="center" readingOrder="1"/>
    </xf>
    <xf numFmtId="10" fontId="7" fillId="0" borderId="6" xfId="2" applyNumberFormat="1" applyFont="1" applyBorder="1" applyAlignment="1">
      <alignment horizontal="right" vertical="center" readingOrder="1"/>
    </xf>
    <xf numFmtId="0" fontId="7" fillId="0" borderId="2" xfId="0" applyFont="1" applyBorder="1" applyAlignment="1">
      <alignment horizontal="left" vertical="center" readingOrder="1"/>
    </xf>
    <xf numFmtId="0" fontId="8" fillId="0" borderId="2" xfId="0" applyFont="1" applyBorder="1" applyAlignment="1">
      <alignment horizontal="center" vertical="center" readingOrder="1"/>
    </xf>
    <xf numFmtId="0" fontId="7" fillId="0" borderId="2" xfId="0" applyFont="1" applyBorder="1" applyAlignment="1">
      <alignment horizontal="center" vertical="center" readingOrder="1"/>
    </xf>
    <xf numFmtId="0" fontId="7" fillId="0" borderId="2" xfId="0" applyFont="1" applyBorder="1" applyAlignment="1">
      <alignment vertical="center" readingOrder="1"/>
    </xf>
    <xf numFmtId="0" fontId="4" fillId="2" borderId="2" xfId="0" applyFont="1" applyFill="1" applyBorder="1" applyAlignment="1">
      <alignment vertical="center" readingOrder="1"/>
    </xf>
    <xf numFmtId="0" fontId="5" fillId="2" borderId="2" xfId="0" applyFont="1" applyFill="1" applyBorder="1" applyAlignment="1">
      <alignment horizontal="center" vertical="center" readingOrder="1"/>
    </xf>
    <xf numFmtId="0" fontId="4" fillId="2" borderId="2" xfId="0" applyFont="1" applyFill="1" applyBorder="1" applyAlignment="1">
      <alignment horizontal="center" vertical="center" readingOrder="1"/>
    </xf>
    <xf numFmtId="0" fontId="7" fillId="0" borderId="3" xfId="0" applyFont="1" applyBorder="1" applyAlignment="1">
      <alignment horizontal="left" vertical="center" readingOrder="1"/>
    </xf>
    <xf numFmtId="0" fontId="8" fillId="0" borderId="3" xfId="0" applyFont="1" applyBorder="1" applyAlignment="1">
      <alignment horizontal="center" vertical="center" readingOrder="1"/>
    </xf>
    <xf numFmtId="0" fontId="7" fillId="0" borderId="3" xfId="0" applyFont="1" applyBorder="1" applyAlignment="1">
      <alignment horizontal="center" vertical="center" readingOrder="1"/>
    </xf>
    <xf numFmtId="4" fontId="7" fillId="3" borderId="3" xfId="0" applyNumberFormat="1" applyFont="1" applyFill="1" applyBorder="1" applyAlignment="1" applyProtection="1">
      <alignment vertical="center" wrapText="1"/>
      <protection locked="0"/>
    </xf>
    <xf numFmtId="0" fontId="7" fillId="0" borderId="6" xfId="0" applyFont="1" applyBorder="1" applyAlignment="1">
      <alignment vertical="center" readingOrder="1"/>
    </xf>
    <xf numFmtId="4" fontId="7" fillId="0" borderId="2" xfId="0" applyNumberFormat="1" applyFont="1" applyBorder="1" applyAlignment="1" applyProtection="1">
      <alignment vertical="center" wrapText="1"/>
      <protection locked="0"/>
    </xf>
    <xf numFmtId="0" fontId="7" fillId="0" borderId="3" xfId="0" applyFont="1" applyBorder="1" applyAlignment="1">
      <alignment vertical="center" readingOrder="1"/>
    </xf>
    <xf numFmtId="0" fontId="7" fillId="0" borderId="3" xfId="0" applyFont="1" applyBorder="1" applyAlignment="1">
      <alignment horizontal="left" vertical="center" wrapText="1" readingOrder="1"/>
    </xf>
    <xf numFmtId="0" fontId="7" fillId="3" borderId="3" xfId="0" applyFont="1" applyFill="1" applyBorder="1" applyAlignment="1">
      <alignment horizontal="left" vertical="center" readingOrder="1"/>
    </xf>
    <xf numFmtId="0" fontId="8" fillId="3" borderId="3" xfId="0" applyFont="1" applyFill="1" applyBorder="1" applyAlignment="1">
      <alignment horizontal="center" vertical="center" readingOrder="1"/>
    </xf>
    <xf numFmtId="0" fontId="7" fillId="3" borderId="3" xfId="0" applyFont="1" applyFill="1" applyBorder="1" applyAlignment="1">
      <alignment horizontal="center" vertical="center" readingOrder="1"/>
    </xf>
    <xf numFmtId="0" fontId="10" fillId="6" borderId="3" xfId="0" applyFont="1" applyFill="1" applyBorder="1" applyAlignment="1">
      <alignment vertical="center" readingOrder="1"/>
    </xf>
    <xf numFmtId="0" fontId="11" fillId="6" borderId="3" xfId="0" applyFont="1" applyFill="1" applyBorder="1" applyAlignment="1">
      <alignment horizontal="center" vertical="center" readingOrder="1"/>
    </xf>
    <xf numFmtId="0" fontId="10" fillId="6" borderId="3" xfId="0" applyFont="1" applyFill="1" applyBorder="1" applyAlignment="1">
      <alignment horizontal="center" vertical="center" readingOrder="1"/>
    </xf>
    <xf numFmtId="0" fontId="10" fillId="6" borderId="3" xfId="0" applyFont="1" applyFill="1" applyBorder="1" applyAlignment="1">
      <alignment horizontal="left" vertical="center" wrapText="1" readingOrder="1"/>
    </xf>
    <xf numFmtId="0" fontId="5" fillId="3" borderId="3" xfId="0" applyFont="1" applyFill="1" applyBorder="1" applyAlignment="1">
      <alignment horizontal="center" vertical="center" readingOrder="1"/>
    </xf>
    <xf numFmtId="0" fontId="10" fillId="4" borderId="4" xfId="0" applyFont="1" applyFill="1" applyBorder="1" applyAlignment="1">
      <alignment vertical="center" readingOrder="1"/>
    </xf>
    <xf numFmtId="0" fontId="10" fillId="4" borderId="4" xfId="0" applyFont="1" applyFill="1" applyBorder="1" applyAlignment="1">
      <alignment horizontal="center" vertical="center" readingOrder="1"/>
    </xf>
    <xf numFmtId="0" fontId="11" fillId="4" borderId="4" xfId="0" applyFont="1" applyFill="1" applyBorder="1" applyAlignment="1">
      <alignment horizontal="center" vertical="center" readingOrder="1"/>
    </xf>
    <xf numFmtId="0" fontId="10" fillId="4" borderId="4" xfId="0" applyFont="1" applyFill="1" applyBorder="1" applyAlignment="1">
      <alignment horizontal="left" vertical="center" wrapText="1" readingOrder="1"/>
    </xf>
    <xf numFmtId="10" fontId="10" fillId="4" borderId="4" xfId="2" applyNumberFormat="1" applyFont="1" applyFill="1" applyBorder="1" applyAlignment="1">
      <alignment horizontal="right" vertical="center" readingOrder="1"/>
    </xf>
    <xf numFmtId="0" fontId="7" fillId="5" borderId="5" xfId="0" applyFont="1" applyFill="1" applyBorder="1" applyAlignment="1">
      <alignment horizontal="left" vertical="center" readingOrder="1"/>
    </xf>
    <xf numFmtId="0" fontId="7" fillId="5" borderId="5" xfId="0" applyFont="1" applyFill="1" applyBorder="1" applyAlignment="1">
      <alignment horizontal="center" vertical="center" readingOrder="1"/>
    </xf>
    <xf numFmtId="0" fontId="8" fillId="5" borderId="5" xfId="0" applyFont="1" applyFill="1" applyBorder="1" applyAlignment="1">
      <alignment horizontal="center" vertical="center" readingOrder="1"/>
    </xf>
    <xf numFmtId="0" fontId="7" fillId="5" borderId="5" xfId="0" applyFont="1" applyFill="1" applyBorder="1" applyAlignment="1">
      <alignment horizontal="left" vertical="center" wrapText="1" readingOrder="1"/>
    </xf>
    <xf numFmtId="10" fontId="7" fillId="5" borderId="5" xfId="2" applyNumberFormat="1" applyFont="1" applyFill="1" applyBorder="1" applyAlignment="1">
      <alignment horizontal="right" vertical="center" readingOrder="1"/>
    </xf>
    <xf numFmtId="0" fontId="7" fillId="5" borderId="3" xfId="0" applyFont="1" applyFill="1" applyBorder="1" applyAlignment="1">
      <alignment horizontal="left" vertical="center" readingOrder="1"/>
    </xf>
    <xf numFmtId="0" fontId="7" fillId="5" borderId="3" xfId="0" applyFont="1" applyFill="1" applyBorder="1" applyAlignment="1">
      <alignment horizontal="center" vertical="center" readingOrder="1"/>
    </xf>
    <xf numFmtId="0" fontId="8" fillId="5" borderId="3" xfId="0" applyFont="1" applyFill="1" applyBorder="1" applyAlignment="1">
      <alignment horizontal="center" vertical="center" readingOrder="1"/>
    </xf>
    <xf numFmtId="0" fontId="7" fillId="5" borderId="3" xfId="0" applyFont="1" applyFill="1" applyBorder="1" applyAlignment="1">
      <alignment horizontal="left" vertical="center" wrapText="1" readingOrder="1"/>
    </xf>
    <xf numFmtId="2" fontId="6" fillId="0" borderId="0" xfId="0" applyNumberFormat="1" applyFont="1"/>
    <xf numFmtId="3" fontId="6" fillId="0" borderId="0" xfId="0" applyNumberFormat="1" applyFont="1"/>
    <xf numFmtId="165" fontId="6" fillId="0" borderId="0" xfId="2" applyNumberFormat="1" applyFont="1" applyAlignment="1"/>
    <xf numFmtId="4" fontId="10" fillId="4" borderId="4" xfId="0" applyNumberFormat="1" applyFont="1" applyFill="1" applyBorder="1" applyAlignment="1">
      <alignment horizontal="right" vertical="center" readingOrder="1"/>
    </xf>
    <xf numFmtId="4" fontId="9" fillId="0" borderId="6" xfId="0" applyNumberFormat="1" applyFont="1" applyBorder="1" applyAlignment="1">
      <alignment horizontal="right" vertical="center" readingOrder="1"/>
    </xf>
    <xf numFmtId="4" fontId="7" fillId="0" borderId="2" xfId="0" applyNumberFormat="1" applyFont="1" applyBorder="1" applyAlignment="1">
      <alignment horizontal="right" vertical="center" readingOrder="1"/>
    </xf>
    <xf numFmtId="4" fontId="9" fillId="0" borderId="2" xfId="0" applyNumberFormat="1" applyFont="1" applyBorder="1" applyAlignment="1">
      <alignment horizontal="right" vertical="center" readingOrder="1"/>
    </xf>
    <xf numFmtId="4" fontId="6" fillId="2" borderId="2" xfId="0" applyNumberFormat="1" applyFont="1" applyFill="1" applyBorder="1" applyAlignment="1">
      <alignment horizontal="right" vertical="center" readingOrder="1"/>
    </xf>
    <xf numFmtId="4" fontId="9" fillId="5" borderId="3" xfId="0" applyNumberFormat="1" applyFont="1" applyFill="1" applyBorder="1" applyAlignment="1">
      <alignment horizontal="right" vertical="center" readingOrder="1"/>
    </xf>
    <xf numFmtId="4" fontId="9" fillId="0" borderId="3" xfId="0" applyNumberFormat="1" applyFont="1" applyBorder="1" applyAlignment="1">
      <alignment horizontal="right" vertical="center" readingOrder="1"/>
    </xf>
    <xf numFmtId="4" fontId="7" fillId="0" borderId="3" xfId="0" applyNumberFormat="1" applyFont="1" applyBorder="1" applyAlignment="1">
      <alignment horizontal="right" vertical="center" readingOrder="1"/>
    </xf>
    <xf numFmtId="4" fontId="9" fillId="3" borderId="3" xfId="0" applyNumberFormat="1" applyFont="1" applyFill="1" applyBorder="1" applyAlignment="1">
      <alignment horizontal="right" vertical="center" readingOrder="1"/>
    </xf>
    <xf numFmtId="4" fontId="10" fillId="6" borderId="3" xfId="0" applyNumberFormat="1" applyFont="1" applyFill="1" applyBorder="1" applyAlignment="1">
      <alignment horizontal="right" vertical="center" readingOrder="1"/>
    </xf>
    <xf numFmtId="0" fontId="4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7" fillId="0" borderId="8" xfId="0" applyFont="1" applyBorder="1" applyAlignment="1">
      <alignment vertical="center" readingOrder="1"/>
    </xf>
    <xf numFmtId="10" fontId="10" fillId="6" borderId="3" xfId="2" applyNumberFormat="1" applyFont="1" applyFill="1" applyBorder="1" applyAlignment="1">
      <alignment horizontal="right" vertical="center" readingOrder="1"/>
    </xf>
    <xf numFmtId="44" fontId="9" fillId="0" borderId="0" xfId="1" applyFont="1" applyFill="1" applyBorder="1" applyAlignment="1">
      <alignment vertical="center"/>
    </xf>
    <xf numFmtId="3" fontId="12" fillId="0" borderId="9" xfId="0" applyNumberFormat="1" applyFont="1" applyBorder="1" applyAlignment="1">
      <alignment horizontal="center" vertical="center" readingOrder="1"/>
    </xf>
    <xf numFmtId="3" fontId="12" fillId="0" borderId="0" xfId="0" applyNumberFormat="1" applyFont="1" applyAlignment="1">
      <alignment horizontal="center" vertical="center" readingOrder="1"/>
    </xf>
    <xf numFmtId="0" fontId="13" fillId="0" borderId="9" xfId="0" applyFont="1" applyBorder="1" applyAlignment="1">
      <alignment horizontal="center" vertical="center" readingOrder="1"/>
    </xf>
    <xf numFmtId="0" fontId="13" fillId="0" borderId="0" xfId="0" applyFont="1" applyAlignment="1">
      <alignment horizontal="center" vertical="center" readingOrder="1"/>
    </xf>
    <xf numFmtId="0" fontId="7" fillId="0" borderId="10" xfId="0" applyFont="1" applyBorder="1" applyAlignment="1">
      <alignment horizontal="center" vertical="center" wrapText="1" readingOrder="1"/>
    </xf>
    <xf numFmtId="0" fontId="7" fillId="0" borderId="11" xfId="0" applyFont="1" applyBorder="1" applyAlignment="1">
      <alignment horizontal="center" vertical="center" wrapText="1" readingOrder="1"/>
    </xf>
    <xf numFmtId="0" fontId="7" fillId="0" borderId="9" xfId="0" applyFont="1" applyBorder="1" applyAlignment="1">
      <alignment horizontal="center" vertical="center" wrapText="1" readingOrder="1"/>
    </xf>
    <xf numFmtId="0" fontId="7" fillId="0" borderId="12" xfId="0" applyFont="1" applyBorder="1" applyAlignment="1">
      <alignment horizontal="center" vertical="center" wrapText="1" readingOrder="1"/>
    </xf>
    <xf numFmtId="0" fontId="7" fillId="0" borderId="13" xfId="0" applyFont="1" applyBorder="1" applyAlignment="1">
      <alignment horizontal="center" vertical="center" wrapText="1" readingOrder="1"/>
    </xf>
    <xf numFmtId="0" fontId="7" fillId="0" borderId="14" xfId="0" applyFont="1" applyBorder="1" applyAlignment="1">
      <alignment horizontal="center" vertical="center" wrapText="1" readingOrder="1"/>
    </xf>
    <xf numFmtId="0" fontId="15" fillId="0" borderId="0" xfId="0" applyFont="1"/>
    <xf numFmtId="9" fontId="7" fillId="0" borderId="7" xfId="2" applyFont="1" applyFill="1" applyBorder="1" applyAlignment="1">
      <alignment horizontal="center" vertical="center" wrapText="1" readingOrder="1"/>
    </xf>
    <xf numFmtId="4" fontId="15" fillId="0" borderId="0" xfId="0" applyNumberFormat="1" applyFont="1"/>
    <xf numFmtId="4" fontId="9" fillId="5" borderId="5" xfId="0" applyNumberFormat="1" applyFont="1" applyFill="1" applyBorder="1" applyAlignment="1">
      <alignment horizontal="right" vertical="center" readingOrder="1"/>
    </xf>
    <xf numFmtId="0" fontId="16" fillId="0" borderId="1" xfId="0" applyFont="1" applyBorder="1" applyAlignment="1">
      <alignment vertical="center" wrapText="1" readingOrder="1"/>
    </xf>
    <xf numFmtId="0" fontId="16" fillId="0" borderId="1" xfId="0" applyFont="1" applyBorder="1" applyAlignment="1">
      <alignment horizontal="center" vertical="center" wrapText="1" readingOrder="1"/>
    </xf>
    <xf numFmtId="0" fontId="16" fillId="0" borderId="1" xfId="0" applyFont="1" applyBorder="1" applyAlignment="1">
      <alignment horizontal="left" vertical="center" wrapText="1" readingOrder="1"/>
    </xf>
    <xf numFmtId="166" fontId="16" fillId="0" borderId="1" xfId="0" applyNumberFormat="1" applyFont="1" applyBorder="1" applyAlignment="1">
      <alignment horizontal="right" vertical="center" wrapText="1" readingOrder="1"/>
    </xf>
    <xf numFmtId="10" fontId="4" fillId="0" borderId="6" xfId="2" applyNumberFormat="1" applyFont="1" applyBorder="1" applyAlignment="1">
      <alignment horizontal="right" vertical="center" readingOrder="1"/>
    </xf>
    <xf numFmtId="10" fontId="16" fillId="0" borderId="6" xfId="2" applyNumberFormat="1" applyFont="1" applyBorder="1" applyAlignment="1">
      <alignment horizontal="right" vertical="center" readingOrder="1"/>
    </xf>
    <xf numFmtId="10" fontId="16" fillId="7" borderId="6" xfId="2" applyNumberFormat="1" applyFont="1" applyFill="1" applyBorder="1" applyAlignment="1">
      <alignment horizontal="right" vertical="center" readingOrder="1"/>
    </xf>
    <xf numFmtId="10" fontId="17" fillId="0" borderId="6" xfId="2" applyNumberFormat="1" applyFont="1" applyBorder="1" applyAlignment="1">
      <alignment horizontal="right" vertical="center" readingOrder="1"/>
    </xf>
    <xf numFmtId="0" fontId="16" fillId="0" borderId="0" xfId="0" applyFont="1" applyAlignment="1">
      <alignment vertical="center" wrapText="1" readingOrder="1"/>
    </xf>
    <xf numFmtId="0" fontId="16" fillId="0" borderId="0" xfId="0" applyFont="1" applyAlignment="1">
      <alignment horizontal="center" vertical="center" wrapText="1" readingOrder="1"/>
    </xf>
    <xf numFmtId="0" fontId="16" fillId="0" borderId="0" xfId="0" applyFont="1" applyAlignment="1">
      <alignment horizontal="left" vertical="center" wrapText="1" readingOrder="1"/>
    </xf>
    <xf numFmtId="166" fontId="16" fillId="0" borderId="0" xfId="0" applyNumberFormat="1" applyFont="1" applyAlignment="1">
      <alignment horizontal="right" vertical="center" wrapText="1" readingOrder="1"/>
    </xf>
    <xf numFmtId="0" fontId="6" fillId="0" borderId="0" xfId="0" applyFont="1" applyAlignment="1">
      <alignment horizontal="justify" vertical="center" wrapText="1"/>
    </xf>
    <xf numFmtId="166" fontId="18" fillId="0" borderId="1" xfId="0" applyNumberFormat="1" applyFont="1" applyBorder="1" applyAlignment="1">
      <alignment horizontal="right" vertical="center" wrapText="1" readingOrder="1"/>
    </xf>
    <xf numFmtId="7" fontId="15" fillId="0" borderId="0" xfId="0" applyNumberFormat="1" applyFont="1"/>
    <xf numFmtId="167" fontId="15" fillId="0" borderId="0" xfId="6" applyNumberFormat="1" applyFont="1"/>
  </cellXfs>
  <cellStyles count="7">
    <cellStyle name="Millares" xfId="6" builtinId="3"/>
    <cellStyle name="Moneda" xfId="1" builtinId="4"/>
    <cellStyle name="Moneda 2" xfId="4" xr:uid="{F7F529EE-5B45-4B53-BD5D-A4C3541ADDDC}"/>
    <cellStyle name="Normal" xfId="0" builtinId="0"/>
    <cellStyle name="Normal 2" xfId="3" xr:uid="{66607E15-253B-4F4E-A790-EC0737C04A74}"/>
    <cellStyle name="Normal 2 2" xfId="5" xr:uid="{2F8485A9-061C-4D38-8565-A3F75B504C0E}"/>
    <cellStyle name="Porcentaje" xfId="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190501</xdr:rowOff>
    </xdr:from>
    <xdr:to>
      <xdr:col>1</xdr:col>
      <xdr:colOff>600075</xdr:colOff>
      <xdr:row>2</xdr:row>
      <xdr:rowOff>57151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CF8652AE-9522-40AF-A20B-FEA01E7BB802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80171" t="29269" b="32791"/>
        <a:stretch/>
      </xdr:blipFill>
      <xdr:spPr>
        <a:xfrm>
          <a:off x="285750" y="190501"/>
          <a:ext cx="175260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E47F9-59AB-48E7-B9F2-33DF8CE3C459}">
  <dimension ref="A1:Q161"/>
  <sheetViews>
    <sheetView showGridLines="0" tabSelected="1" workbookViewId="0">
      <pane xSplit="5" ySplit="5" topLeftCell="F6" activePane="bottomRight" state="frozen"/>
      <selection pane="topRight" activeCell="F1" sqref="F1"/>
      <selection pane="bottomLeft" activeCell="A6" sqref="A6"/>
      <selection pane="bottomRight" activeCell="A153" sqref="A153:E153"/>
    </sheetView>
  </sheetViews>
  <sheetFormatPr baseColWidth="10" defaultRowHeight="15" x14ac:dyDescent="0.25"/>
  <cols>
    <col min="1" max="1" width="21.5703125" style="78" customWidth="1"/>
    <col min="2" max="2" width="9.5703125" style="78" customWidth="1"/>
    <col min="3" max="3" width="8" style="78" customWidth="1"/>
    <col min="4" max="4" width="9.5703125" style="78" customWidth="1"/>
    <col min="5" max="5" width="27.5703125" style="78" customWidth="1"/>
    <col min="6" max="6" width="19.42578125" style="78" bestFit="1" customWidth="1"/>
    <col min="7" max="7" width="18.85546875" style="78" customWidth="1"/>
    <col min="8" max="10" width="19.42578125" style="78" bestFit="1" customWidth="1"/>
    <col min="11" max="11" width="16.140625" style="78" customWidth="1"/>
    <col min="12" max="12" width="18.28515625" style="78" customWidth="1"/>
    <col min="13" max="13" width="11.42578125" style="78"/>
    <col min="14" max="14" width="17.42578125" style="78" bestFit="1" customWidth="1"/>
    <col min="15" max="16384" width="11.42578125" style="78"/>
  </cols>
  <sheetData>
    <row r="1" spans="1:15" ht="25.5" x14ac:dyDescent="0.25">
      <c r="A1" s="72"/>
      <c r="B1" s="73"/>
      <c r="C1" s="68" t="s">
        <v>265</v>
      </c>
      <c r="D1" s="69"/>
      <c r="E1" s="69"/>
      <c r="F1" s="69"/>
      <c r="G1" s="69"/>
      <c r="H1" s="69"/>
      <c r="I1" s="69"/>
      <c r="J1" s="69"/>
    </row>
    <row r="2" spans="1:15" ht="25.5" x14ac:dyDescent="0.25">
      <c r="A2" s="74"/>
      <c r="B2" s="75"/>
      <c r="C2" s="70" t="s">
        <v>271</v>
      </c>
      <c r="D2" s="71"/>
      <c r="E2" s="71"/>
      <c r="F2" s="71"/>
      <c r="G2" s="71"/>
      <c r="H2" s="71"/>
      <c r="I2" s="71"/>
      <c r="J2" s="71"/>
    </row>
    <row r="3" spans="1:15" x14ac:dyDescent="0.25">
      <c r="A3" s="76"/>
      <c r="B3" s="77"/>
      <c r="C3" s="65"/>
      <c r="D3" s="65"/>
      <c r="E3" s="65"/>
      <c r="F3" s="65"/>
      <c r="G3" s="65"/>
      <c r="H3" s="65"/>
      <c r="I3" s="65"/>
      <c r="J3" s="65"/>
    </row>
    <row r="4" spans="1:15" s="2" customFormat="1" ht="28.5" x14ac:dyDescent="0.2">
      <c r="A4" s="64" t="s">
        <v>1</v>
      </c>
      <c r="B4" s="64" t="s">
        <v>2</v>
      </c>
      <c r="C4" s="64" t="s">
        <v>3</v>
      </c>
      <c r="D4" s="64" t="s">
        <v>4</v>
      </c>
      <c r="E4" s="64" t="s">
        <v>5</v>
      </c>
      <c r="F4" s="64" t="s">
        <v>6</v>
      </c>
      <c r="G4" s="64" t="s">
        <v>7</v>
      </c>
      <c r="H4" s="64" t="s">
        <v>8</v>
      </c>
      <c r="I4" s="64" t="s">
        <v>9</v>
      </c>
      <c r="J4" s="64" t="s">
        <v>10</v>
      </c>
      <c r="K4" s="79" t="s">
        <v>261</v>
      </c>
      <c r="L4" s="79" t="s">
        <v>262</v>
      </c>
    </row>
    <row r="5" spans="1:15" x14ac:dyDescent="0.25">
      <c r="A5" s="35" t="s">
        <v>12</v>
      </c>
      <c r="B5" s="37"/>
      <c r="C5" s="37"/>
      <c r="D5" s="36"/>
      <c r="E5" s="38" t="s">
        <v>170</v>
      </c>
      <c r="F5" s="52">
        <f t="shared" ref="F5:J5" si="0">+F6+F43+F104+F118</f>
        <v>234016125793</v>
      </c>
      <c r="G5" s="52">
        <f t="shared" si="0"/>
        <v>9120671203.7999992</v>
      </c>
      <c r="H5" s="52">
        <f t="shared" si="0"/>
        <v>154309629755.62</v>
      </c>
      <c r="I5" s="52">
        <f t="shared" si="0"/>
        <v>142144875349.67001</v>
      </c>
      <c r="J5" s="52">
        <f t="shared" si="0"/>
        <v>142043212271.00998</v>
      </c>
      <c r="K5" s="39">
        <f>H5/$F$5</f>
        <v>0.65939742072354135</v>
      </c>
      <c r="L5" s="39">
        <f>I5/$F$5</f>
        <v>0.60741487309043352</v>
      </c>
      <c r="N5" s="80"/>
      <c r="O5" s="80"/>
    </row>
    <row r="6" spans="1:15" x14ac:dyDescent="0.25">
      <c r="A6" s="40" t="s">
        <v>178</v>
      </c>
      <c r="B6" s="42"/>
      <c r="C6" s="42"/>
      <c r="D6" s="41"/>
      <c r="E6" s="43" t="s">
        <v>177</v>
      </c>
      <c r="F6" s="81">
        <f t="shared" ref="F6:J6" si="1">F7</f>
        <v>189764563159</v>
      </c>
      <c r="G6" s="81">
        <f t="shared" si="1"/>
        <v>9062000000</v>
      </c>
      <c r="H6" s="81">
        <f t="shared" si="1"/>
        <v>119886622527</v>
      </c>
      <c r="I6" s="81">
        <f t="shared" si="1"/>
        <v>119643506277.2</v>
      </c>
      <c r="J6" s="81">
        <f t="shared" si="1"/>
        <v>119643506277.2</v>
      </c>
      <c r="K6" s="44">
        <f>H6/F6</f>
        <v>0.6317650699964954</v>
      </c>
      <c r="L6" s="44">
        <f>I6/F6</f>
        <v>0.63048392326523606</v>
      </c>
      <c r="N6" s="80"/>
      <c r="O6" s="80"/>
    </row>
    <row r="7" spans="1:15" ht="28.5" x14ac:dyDescent="0.25">
      <c r="A7" s="8" t="s">
        <v>201</v>
      </c>
      <c r="B7" s="9"/>
      <c r="C7" s="9"/>
      <c r="D7" s="10"/>
      <c r="E7" s="6" t="s">
        <v>202</v>
      </c>
      <c r="F7" s="53">
        <f>SUM(F8+F21+F300+F29+F42)</f>
        <v>189764563159</v>
      </c>
      <c r="G7" s="53">
        <f>SUM(G8+G21+G300+G29+G42)</f>
        <v>9062000000</v>
      </c>
      <c r="H7" s="53">
        <f>SUM(H8+H21+H300+H29+H42)</f>
        <v>119886622527</v>
      </c>
      <c r="I7" s="53">
        <f>SUM(I8+I21+I300+I29+I42)</f>
        <v>119643506277.2</v>
      </c>
      <c r="J7" s="53">
        <f>SUM(J8+J21+J300+J29+J42)</f>
        <v>119643506277.2</v>
      </c>
      <c r="K7" s="11">
        <f>H7/F7</f>
        <v>0.6317650699964954</v>
      </c>
      <c r="L7" s="11">
        <f>I7/F7</f>
        <v>0.63048392326523606</v>
      </c>
      <c r="N7" s="80"/>
      <c r="O7" s="80"/>
    </row>
    <row r="8" spans="1:15" x14ac:dyDescent="0.25">
      <c r="A8" s="12" t="s">
        <v>198</v>
      </c>
      <c r="B8" s="13" t="s">
        <v>13</v>
      </c>
      <c r="C8" s="13">
        <v>10</v>
      </c>
      <c r="D8" s="14" t="s">
        <v>15</v>
      </c>
      <c r="E8" s="4" t="s">
        <v>203</v>
      </c>
      <c r="F8" s="55">
        <f t="shared" ref="F8:J8" si="2">SUM(F9+F20)</f>
        <v>100074000000</v>
      </c>
      <c r="G8" s="55">
        <f t="shared" si="2"/>
        <v>0</v>
      </c>
      <c r="H8" s="55">
        <f t="shared" si="2"/>
        <v>70079250933</v>
      </c>
      <c r="I8" s="55">
        <f t="shared" si="2"/>
        <v>69904088540.199997</v>
      </c>
      <c r="J8" s="55">
        <f t="shared" si="2"/>
        <v>69904088540.199997</v>
      </c>
      <c r="K8" s="11">
        <f>H8/F8</f>
        <v>0.70027430634330601</v>
      </c>
      <c r="L8" s="11">
        <f>I8/F8</f>
        <v>0.69852397765853269</v>
      </c>
      <c r="N8" s="80"/>
      <c r="O8" s="80"/>
    </row>
    <row r="9" spans="1:15" ht="28.5" x14ac:dyDescent="0.25">
      <c r="A9" s="12" t="s">
        <v>204</v>
      </c>
      <c r="B9" s="13" t="s">
        <v>13</v>
      </c>
      <c r="C9" s="13">
        <v>10</v>
      </c>
      <c r="D9" s="14" t="s">
        <v>15</v>
      </c>
      <c r="E9" s="4" t="s">
        <v>205</v>
      </c>
      <c r="F9" s="55">
        <f t="shared" ref="F9:J9" si="3">SUM(F10:F18)</f>
        <v>97070088192</v>
      </c>
      <c r="G9" s="55">
        <f t="shared" si="3"/>
        <v>0</v>
      </c>
      <c r="H9" s="55">
        <f t="shared" si="3"/>
        <v>68188056401</v>
      </c>
      <c r="I9" s="55">
        <f t="shared" si="3"/>
        <v>68012894008.199997</v>
      </c>
      <c r="J9" s="55">
        <f t="shared" si="3"/>
        <v>68012894008.199997</v>
      </c>
      <c r="K9" s="11">
        <f>H9/F9</f>
        <v>0.70246208354243256</v>
      </c>
      <c r="L9" s="11">
        <f>I9/F9</f>
        <v>0.70065758953132651</v>
      </c>
      <c r="N9" s="80"/>
      <c r="O9" s="80"/>
    </row>
    <row r="10" spans="1:15" x14ac:dyDescent="0.25">
      <c r="A10" s="82" t="s">
        <v>11</v>
      </c>
      <c r="B10" s="83" t="s">
        <v>13</v>
      </c>
      <c r="C10" s="83" t="s">
        <v>14</v>
      </c>
      <c r="D10" s="83" t="s">
        <v>15</v>
      </c>
      <c r="E10" s="84" t="s">
        <v>16</v>
      </c>
      <c r="F10" s="85">
        <v>65154765520</v>
      </c>
      <c r="G10" s="85">
        <v>0</v>
      </c>
      <c r="H10" s="85">
        <v>49130360637</v>
      </c>
      <c r="I10" s="85">
        <v>49032867832.199997</v>
      </c>
      <c r="J10" s="85">
        <v>49032867832.199997</v>
      </c>
      <c r="K10" s="86">
        <f>H10/F10</f>
        <v>0.75405628805338687</v>
      </c>
      <c r="L10" s="86">
        <f>I10/F10</f>
        <v>0.75255996151423177</v>
      </c>
      <c r="N10" s="80"/>
      <c r="O10" s="80"/>
    </row>
    <row r="11" spans="1:15" ht="30" x14ac:dyDescent="0.25">
      <c r="A11" s="82" t="s">
        <v>17</v>
      </c>
      <c r="B11" s="83" t="s">
        <v>13</v>
      </c>
      <c r="C11" s="83" t="s">
        <v>14</v>
      </c>
      <c r="D11" s="83" t="s">
        <v>15</v>
      </c>
      <c r="E11" s="84" t="s">
        <v>18</v>
      </c>
      <c r="F11" s="85">
        <v>1385019066</v>
      </c>
      <c r="G11" s="85">
        <v>0</v>
      </c>
      <c r="H11" s="85">
        <v>539912261</v>
      </c>
      <c r="I11" s="85">
        <v>539912261</v>
      </c>
      <c r="J11" s="85">
        <v>539912261</v>
      </c>
      <c r="K11" s="87">
        <f>H11/F11</f>
        <v>0.38982298096393136</v>
      </c>
      <c r="L11" s="87">
        <f>I11/F11</f>
        <v>0.38982298096393136</v>
      </c>
      <c r="N11" s="80"/>
      <c r="O11" s="80"/>
    </row>
    <row r="12" spans="1:15" ht="30" x14ac:dyDescent="0.25">
      <c r="A12" s="82" t="s">
        <v>19</v>
      </c>
      <c r="B12" s="83" t="s">
        <v>13</v>
      </c>
      <c r="C12" s="83" t="s">
        <v>14</v>
      </c>
      <c r="D12" s="83" t="s">
        <v>15</v>
      </c>
      <c r="E12" s="84" t="s">
        <v>20</v>
      </c>
      <c r="F12" s="85">
        <v>275384039</v>
      </c>
      <c r="G12" s="85">
        <v>0</v>
      </c>
      <c r="H12" s="85">
        <v>229812243</v>
      </c>
      <c r="I12" s="85">
        <v>229791072</v>
      </c>
      <c r="J12" s="85">
        <v>229791072</v>
      </c>
      <c r="K12" s="87">
        <f t="shared" ref="K12:K18" si="4">H12/F12</f>
        <v>0.83451547821912797</v>
      </c>
      <c r="L12" s="87">
        <f t="shared" ref="L12:L18" si="5">I12/F12</f>
        <v>0.83443860012525994</v>
      </c>
      <c r="N12" s="80"/>
      <c r="O12" s="80"/>
    </row>
    <row r="13" spans="1:15" ht="30" x14ac:dyDescent="0.25">
      <c r="A13" s="82" t="s">
        <v>21</v>
      </c>
      <c r="B13" s="83" t="s">
        <v>13</v>
      </c>
      <c r="C13" s="83" t="s">
        <v>14</v>
      </c>
      <c r="D13" s="83" t="s">
        <v>15</v>
      </c>
      <c r="E13" s="84" t="s">
        <v>22</v>
      </c>
      <c r="F13" s="85">
        <v>1341260390</v>
      </c>
      <c r="G13" s="85">
        <v>0</v>
      </c>
      <c r="H13" s="85">
        <v>1161679483</v>
      </c>
      <c r="I13" s="85">
        <v>1161629664</v>
      </c>
      <c r="J13" s="85">
        <v>1161629664</v>
      </c>
      <c r="K13" s="87">
        <f t="shared" si="4"/>
        <v>0.86611033298314277</v>
      </c>
      <c r="L13" s="87">
        <f t="shared" si="5"/>
        <v>0.86607318956164803</v>
      </c>
      <c r="N13" s="80"/>
      <c r="O13" s="80"/>
    </row>
    <row r="14" spans="1:15" x14ac:dyDescent="0.25">
      <c r="A14" s="82" t="s">
        <v>23</v>
      </c>
      <c r="B14" s="83" t="s">
        <v>13</v>
      </c>
      <c r="C14" s="83" t="s">
        <v>14</v>
      </c>
      <c r="D14" s="83" t="s">
        <v>15</v>
      </c>
      <c r="E14" s="84" t="s">
        <v>24</v>
      </c>
      <c r="F14" s="85">
        <v>4733525142</v>
      </c>
      <c r="G14" s="85">
        <v>0</v>
      </c>
      <c r="H14" s="85">
        <v>4505718346</v>
      </c>
      <c r="I14" s="85">
        <v>4498471303</v>
      </c>
      <c r="J14" s="85">
        <v>4498471303</v>
      </c>
      <c r="K14" s="87">
        <f t="shared" si="4"/>
        <v>0.95187375387980988</v>
      </c>
      <c r="L14" s="87">
        <f t="shared" si="5"/>
        <v>0.95034275049805994</v>
      </c>
      <c r="N14" s="80"/>
      <c r="O14" s="80"/>
    </row>
    <row r="15" spans="1:15" ht="30" x14ac:dyDescent="0.25">
      <c r="A15" s="82" t="s">
        <v>25</v>
      </c>
      <c r="B15" s="83" t="s">
        <v>13</v>
      </c>
      <c r="C15" s="83" t="s">
        <v>14</v>
      </c>
      <c r="D15" s="83" t="s">
        <v>15</v>
      </c>
      <c r="E15" s="84" t="s">
        <v>26</v>
      </c>
      <c r="F15" s="85">
        <v>2506844344</v>
      </c>
      <c r="G15" s="85">
        <v>0</v>
      </c>
      <c r="H15" s="85">
        <v>2015627863</v>
      </c>
      <c r="I15" s="85">
        <v>2010924476</v>
      </c>
      <c r="J15" s="85">
        <v>2010924476</v>
      </c>
      <c r="K15" s="87">
        <f t="shared" si="4"/>
        <v>0.80404986764507302</v>
      </c>
      <c r="L15" s="87">
        <f t="shared" si="5"/>
        <v>0.8021736494382038</v>
      </c>
      <c r="N15" s="80"/>
      <c r="O15" s="80"/>
    </row>
    <row r="16" spans="1:15" ht="45" x14ac:dyDescent="0.25">
      <c r="A16" s="82" t="s">
        <v>27</v>
      </c>
      <c r="B16" s="83" t="s">
        <v>13</v>
      </c>
      <c r="C16" s="83" t="s">
        <v>14</v>
      </c>
      <c r="D16" s="83" t="s">
        <v>15</v>
      </c>
      <c r="E16" s="84" t="s">
        <v>28</v>
      </c>
      <c r="F16" s="85">
        <v>10623798104</v>
      </c>
      <c r="G16" s="85">
        <v>0</v>
      </c>
      <c r="H16" s="85">
        <v>8124429238</v>
      </c>
      <c r="I16" s="85">
        <v>8107505539</v>
      </c>
      <c r="J16" s="85">
        <v>8107505539</v>
      </c>
      <c r="K16" s="87">
        <f t="shared" si="4"/>
        <v>0.76473867052697897</v>
      </c>
      <c r="L16" s="87">
        <f t="shared" si="5"/>
        <v>0.76314567159812807</v>
      </c>
      <c r="N16" s="80"/>
      <c r="O16" s="80"/>
    </row>
    <row r="17" spans="1:17" x14ac:dyDescent="0.25">
      <c r="A17" s="82" t="s">
        <v>29</v>
      </c>
      <c r="B17" s="83" t="s">
        <v>13</v>
      </c>
      <c r="C17" s="83" t="s">
        <v>14</v>
      </c>
      <c r="D17" s="83" t="s">
        <v>15</v>
      </c>
      <c r="E17" s="84" t="s">
        <v>30</v>
      </c>
      <c r="F17" s="85">
        <v>7246594515</v>
      </c>
      <c r="G17" s="85">
        <v>0</v>
      </c>
      <c r="H17" s="85">
        <v>135940136</v>
      </c>
      <c r="I17" s="85">
        <v>102717139</v>
      </c>
      <c r="J17" s="85">
        <v>102717139</v>
      </c>
      <c r="K17" s="87">
        <f t="shared" si="4"/>
        <v>1.8759175184786783E-2</v>
      </c>
      <c r="L17" s="87">
        <f t="shared" si="5"/>
        <v>1.4174539335322532E-2</v>
      </c>
      <c r="N17" s="80"/>
      <c r="O17" s="80"/>
    </row>
    <row r="18" spans="1:17" x14ac:dyDescent="0.25">
      <c r="A18" s="82" t="s">
        <v>31</v>
      </c>
      <c r="B18" s="83" t="s">
        <v>13</v>
      </c>
      <c r="C18" s="83" t="s">
        <v>14</v>
      </c>
      <c r="D18" s="83" t="s">
        <v>15</v>
      </c>
      <c r="E18" s="84" t="s">
        <v>32</v>
      </c>
      <c r="F18" s="85">
        <v>3802897072</v>
      </c>
      <c r="G18" s="85">
        <v>0</v>
      </c>
      <c r="H18" s="85">
        <v>2344576194</v>
      </c>
      <c r="I18" s="85">
        <v>2329074722</v>
      </c>
      <c r="J18" s="85">
        <v>2329074722</v>
      </c>
      <c r="K18" s="87">
        <f t="shared" si="4"/>
        <v>0.61652370537784573</v>
      </c>
      <c r="L18" s="87">
        <f t="shared" si="5"/>
        <v>0.61244747830503465</v>
      </c>
      <c r="N18" s="80"/>
      <c r="O18" s="80"/>
    </row>
    <row r="19" spans="1:17" s="5" customFormat="1" ht="28.5" x14ac:dyDescent="0.25">
      <c r="A19" s="12" t="s">
        <v>206</v>
      </c>
      <c r="B19" s="13" t="s">
        <v>13</v>
      </c>
      <c r="C19" s="13">
        <v>10</v>
      </c>
      <c r="D19" s="14" t="s">
        <v>15</v>
      </c>
      <c r="E19" s="4" t="s">
        <v>207</v>
      </c>
      <c r="F19" s="55">
        <f t="shared" ref="F19:J19" si="6">F20</f>
        <v>3003911808</v>
      </c>
      <c r="G19" s="55">
        <f t="shared" si="6"/>
        <v>0</v>
      </c>
      <c r="H19" s="55">
        <f t="shared" si="6"/>
        <v>1891194532</v>
      </c>
      <c r="I19" s="55">
        <f t="shared" si="6"/>
        <v>1891194532</v>
      </c>
      <c r="J19" s="55">
        <f t="shared" si="6"/>
        <v>1891194532</v>
      </c>
      <c r="K19" s="11">
        <f>H19/F19</f>
        <v>0.6295772488937198</v>
      </c>
      <c r="L19" s="11">
        <f>I19/F19</f>
        <v>0.6295772488937198</v>
      </c>
      <c r="M19" s="2"/>
      <c r="N19" s="80"/>
      <c r="O19" s="80"/>
      <c r="P19" s="2"/>
      <c r="Q19" s="2"/>
    </row>
    <row r="20" spans="1:17" ht="30" x14ac:dyDescent="0.25">
      <c r="A20" s="82" t="s">
        <v>33</v>
      </c>
      <c r="B20" s="83" t="s">
        <v>13</v>
      </c>
      <c r="C20" s="83" t="s">
        <v>14</v>
      </c>
      <c r="D20" s="83" t="s">
        <v>15</v>
      </c>
      <c r="E20" s="84" t="s">
        <v>34</v>
      </c>
      <c r="F20" s="85">
        <v>3003911808</v>
      </c>
      <c r="G20" s="85">
        <v>0</v>
      </c>
      <c r="H20" s="85">
        <v>1891194532</v>
      </c>
      <c r="I20" s="85">
        <v>1891194532</v>
      </c>
      <c r="J20" s="85">
        <v>1891194532</v>
      </c>
      <c r="K20" s="87">
        <f>H20/F20</f>
        <v>0.6295772488937198</v>
      </c>
      <c r="L20" s="87">
        <f>I20/F20</f>
        <v>0.6295772488937198</v>
      </c>
      <c r="N20" s="80"/>
      <c r="O20" s="80"/>
    </row>
    <row r="21" spans="1:17" s="2" customFormat="1" ht="28.5" x14ac:dyDescent="0.25">
      <c r="A21" s="12" t="s">
        <v>197</v>
      </c>
      <c r="B21" s="14" t="s">
        <v>13</v>
      </c>
      <c r="C21" s="14">
        <v>10</v>
      </c>
      <c r="D21" s="14" t="s">
        <v>15</v>
      </c>
      <c r="E21" s="4" t="s">
        <v>196</v>
      </c>
      <c r="F21" s="55">
        <f t="shared" ref="F21:J21" si="7">SUM(F22:F28)</f>
        <v>40608000000</v>
      </c>
      <c r="G21" s="55">
        <f t="shared" si="7"/>
        <v>0</v>
      </c>
      <c r="H21" s="55">
        <f t="shared" si="7"/>
        <v>29897537073</v>
      </c>
      <c r="I21" s="55">
        <f t="shared" si="7"/>
        <v>29897537073</v>
      </c>
      <c r="J21" s="55">
        <f t="shared" si="7"/>
        <v>29897537073</v>
      </c>
      <c r="K21" s="11">
        <f>H21/F21</f>
        <v>0.73624746535165486</v>
      </c>
      <c r="L21" s="11">
        <f>I21/F21</f>
        <v>0.73624746535165486</v>
      </c>
      <c r="N21" s="80"/>
      <c r="O21" s="80"/>
    </row>
    <row r="22" spans="1:17" ht="45" x14ac:dyDescent="0.25">
      <c r="A22" s="82" t="s">
        <v>35</v>
      </c>
      <c r="B22" s="83" t="s">
        <v>13</v>
      </c>
      <c r="C22" s="83" t="s">
        <v>14</v>
      </c>
      <c r="D22" s="83" t="s">
        <v>15</v>
      </c>
      <c r="E22" s="84" t="s">
        <v>36</v>
      </c>
      <c r="F22" s="85">
        <v>10352084863</v>
      </c>
      <c r="G22" s="85">
        <v>0</v>
      </c>
      <c r="H22" s="85">
        <v>8223702034</v>
      </c>
      <c r="I22" s="85">
        <v>8223702034</v>
      </c>
      <c r="J22" s="85">
        <v>8223702034</v>
      </c>
      <c r="K22" s="87">
        <f t="shared" ref="K22:K28" si="8">H22/F22</f>
        <v>0.79440056209284182</v>
      </c>
      <c r="L22" s="87">
        <f t="shared" ref="L22:L28" si="9">I22/F22</f>
        <v>0.79440056209284182</v>
      </c>
      <c r="N22" s="80"/>
      <c r="O22" s="80"/>
    </row>
    <row r="23" spans="1:17" ht="45" x14ac:dyDescent="0.25">
      <c r="A23" s="82" t="s">
        <v>37</v>
      </c>
      <c r="B23" s="83" t="s">
        <v>13</v>
      </c>
      <c r="C23" s="83" t="s">
        <v>14</v>
      </c>
      <c r="D23" s="83" t="s">
        <v>15</v>
      </c>
      <c r="E23" s="84" t="s">
        <v>38</v>
      </c>
      <c r="F23" s="85">
        <v>7892722350</v>
      </c>
      <c r="G23" s="85">
        <v>0</v>
      </c>
      <c r="H23" s="85">
        <v>5843866858</v>
      </c>
      <c r="I23" s="85">
        <v>5843866858</v>
      </c>
      <c r="J23" s="85">
        <v>5843866858</v>
      </c>
      <c r="K23" s="87">
        <f t="shared" si="8"/>
        <v>0.74041206555302175</v>
      </c>
      <c r="L23" s="87">
        <f t="shared" si="9"/>
        <v>0.74041206555302175</v>
      </c>
      <c r="N23" s="80"/>
      <c r="O23" s="80"/>
    </row>
    <row r="24" spans="1:17" x14ac:dyDescent="0.25">
      <c r="A24" s="82" t="s">
        <v>39</v>
      </c>
      <c r="B24" s="83" t="s">
        <v>13</v>
      </c>
      <c r="C24" s="83" t="s">
        <v>14</v>
      </c>
      <c r="D24" s="83" t="s">
        <v>15</v>
      </c>
      <c r="E24" s="84" t="s">
        <v>40</v>
      </c>
      <c r="F24" s="85">
        <v>8660257404</v>
      </c>
      <c r="G24" s="85">
        <v>0</v>
      </c>
      <c r="H24" s="85">
        <v>6151851881</v>
      </c>
      <c r="I24" s="85">
        <v>6151851881</v>
      </c>
      <c r="J24" s="85">
        <v>6151851881</v>
      </c>
      <c r="K24" s="87">
        <f t="shared" si="8"/>
        <v>0.71035439179424187</v>
      </c>
      <c r="L24" s="87">
        <f t="shared" si="9"/>
        <v>0.71035439179424187</v>
      </c>
      <c r="N24" s="80"/>
      <c r="O24" s="80"/>
    </row>
    <row r="25" spans="1:17" ht="45" x14ac:dyDescent="0.25">
      <c r="A25" s="82" t="s">
        <v>41</v>
      </c>
      <c r="B25" s="83" t="s">
        <v>13</v>
      </c>
      <c r="C25" s="83" t="s">
        <v>14</v>
      </c>
      <c r="D25" s="83" t="s">
        <v>15</v>
      </c>
      <c r="E25" s="84" t="s">
        <v>42</v>
      </c>
      <c r="F25" s="85">
        <v>4075091773</v>
      </c>
      <c r="G25" s="85">
        <v>0</v>
      </c>
      <c r="H25" s="85">
        <v>2939386700</v>
      </c>
      <c r="I25" s="85">
        <v>2939386700</v>
      </c>
      <c r="J25" s="85">
        <v>2939386700</v>
      </c>
      <c r="K25" s="87">
        <f t="shared" si="8"/>
        <v>0.72130564505939532</v>
      </c>
      <c r="L25" s="87">
        <f t="shared" si="9"/>
        <v>0.72130564505939532</v>
      </c>
      <c r="N25" s="80"/>
      <c r="O25" s="80"/>
    </row>
    <row r="26" spans="1:17" ht="45" x14ac:dyDescent="0.25">
      <c r="A26" s="82" t="s">
        <v>43</v>
      </c>
      <c r="B26" s="83" t="s">
        <v>13</v>
      </c>
      <c r="C26" s="83" t="s">
        <v>14</v>
      </c>
      <c r="D26" s="83" t="s">
        <v>15</v>
      </c>
      <c r="E26" s="84" t="s">
        <v>44</v>
      </c>
      <c r="F26" s="85">
        <v>4533978893</v>
      </c>
      <c r="G26" s="85">
        <v>0</v>
      </c>
      <c r="H26" s="85">
        <v>3064062900</v>
      </c>
      <c r="I26" s="85">
        <v>3064062900</v>
      </c>
      <c r="J26" s="85">
        <v>3064062900</v>
      </c>
      <c r="K26" s="87">
        <f t="shared" si="8"/>
        <v>0.67579999208434782</v>
      </c>
      <c r="L26" s="87">
        <f t="shared" si="9"/>
        <v>0.67579999208434782</v>
      </c>
      <c r="N26" s="80"/>
      <c r="O26" s="80"/>
    </row>
    <row r="27" spans="1:17" x14ac:dyDescent="0.25">
      <c r="A27" s="82" t="s">
        <v>45</v>
      </c>
      <c r="B27" s="83" t="s">
        <v>13</v>
      </c>
      <c r="C27" s="83" t="s">
        <v>14</v>
      </c>
      <c r="D27" s="83" t="s">
        <v>15</v>
      </c>
      <c r="E27" s="84" t="s">
        <v>46</v>
      </c>
      <c r="F27" s="85">
        <v>3056318830</v>
      </c>
      <c r="G27" s="85">
        <v>0</v>
      </c>
      <c r="H27" s="85">
        <v>2204656100</v>
      </c>
      <c r="I27" s="85">
        <v>2204656100</v>
      </c>
      <c r="J27" s="85">
        <v>2204656100</v>
      </c>
      <c r="K27" s="87">
        <f t="shared" si="8"/>
        <v>0.7213436236951758</v>
      </c>
      <c r="L27" s="87">
        <f t="shared" si="9"/>
        <v>0.7213436236951758</v>
      </c>
      <c r="N27" s="80"/>
      <c r="O27" s="80"/>
    </row>
    <row r="28" spans="1:17" x14ac:dyDescent="0.25">
      <c r="A28" s="82" t="s">
        <v>47</v>
      </c>
      <c r="B28" s="83" t="s">
        <v>13</v>
      </c>
      <c r="C28" s="83" t="s">
        <v>14</v>
      </c>
      <c r="D28" s="83" t="s">
        <v>15</v>
      </c>
      <c r="E28" s="84" t="s">
        <v>48</v>
      </c>
      <c r="F28" s="85">
        <v>2037545887</v>
      </c>
      <c r="G28" s="85">
        <v>0</v>
      </c>
      <c r="H28" s="85">
        <v>1470010600</v>
      </c>
      <c r="I28" s="85">
        <v>1470010600</v>
      </c>
      <c r="J28" s="85">
        <v>1470010600</v>
      </c>
      <c r="K28" s="87">
        <f t="shared" si="8"/>
        <v>0.72146134689726382</v>
      </c>
      <c r="L28" s="87">
        <f t="shared" si="9"/>
        <v>0.72146134689726382</v>
      </c>
      <c r="N28" s="80"/>
      <c r="O28" s="80"/>
    </row>
    <row r="29" spans="1:17" s="2" customFormat="1" ht="42.75" x14ac:dyDescent="0.25">
      <c r="A29" s="15" t="s">
        <v>195</v>
      </c>
      <c r="B29" s="13" t="s">
        <v>13</v>
      </c>
      <c r="C29" s="13">
        <v>10</v>
      </c>
      <c r="D29" s="14" t="s">
        <v>15</v>
      </c>
      <c r="E29" s="4" t="s">
        <v>194</v>
      </c>
      <c r="F29" s="55">
        <f t="shared" ref="F29:J29" si="10">+SUM(F31:F40)</f>
        <v>40020563159</v>
      </c>
      <c r="G29" s="55">
        <f t="shared" si="10"/>
        <v>0</v>
      </c>
      <c r="H29" s="55">
        <f t="shared" si="10"/>
        <v>19909834521</v>
      </c>
      <c r="I29" s="55">
        <f t="shared" si="10"/>
        <v>19841880664</v>
      </c>
      <c r="J29" s="55">
        <f t="shared" si="10"/>
        <v>19841880664</v>
      </c>
      <c r="K29" s="11">
        <f>H29/F29</f>
        <v>0.4974901138172162</v>
      </c>
      <c r="L29" s="11">
        <f>I29/F29</f>
        <v>0.49579214028470936</v>
      </c>
      <c r="N29" s="80"/>
      <c r="O29" s="80"/>
    </row>
    <row r="30" spans="1:17" s="2" customFormat="1" ht="28.5" x14ac:dyDescent="0.25">
      <c r="A30" s="16" t="s">
        <v>199</v>
      </c>
      <c r="B30" s="17" t="s">
        <v>13</v>
      </c>
      <c r="C30" s="17">
        <v>10</v>
      </c>
      <c r="D30" s="18" t="s">
        <v>15</v>
      </c>
      <c r="E30" s="1" t="s">
        <v>200</v>
      </c>
      <c r="F30" s="56">
        <f t="shared" ref="F30:J30" si="11">+F31+F32+F33</f>
        <v>6444501265</v>
      </c>
      <c r="G30" s="56">
        <f t="shared" si="11"/>
        <v>0</v>
      </c>
      <c r="H30" s="56">
        <f t="shared" si="11"/>
        <v>3749097428</v>
      </c>
      <c r="I30" s="56">
        <f t="shared" si="11"/>
        <v>3686189243</v>
      </c>
      <c r="J30" s="56">
        <f t="shared" si="11"/>
        <v>3686189243</v>
      </c>
      <c r="K30" s="88">
        <f t="shared" ref="K30:K42" si="12">H30/F30</f>
        <v>0.58175136815649298</v>
      </c>
      <c r="L30" s="88">
        <f t="shared" ref="L30:L42" si="13">I30/F30</f>
        <v>0.57198983930993141</v>
      </c>
      <c r="N30" s="80"/>
      <c r="O30" s="80"/>
    </row>
    <row r="31" spans="1:17" x14ac:dyDescent="0.25">
      <c r="A31" s="82" t="s">
        <v>49</v>
      </c>
      <c r="B31" s="83" t="s">
        <v>13</v>
      </c>
      <c r="C31" s="83" t="s">
        <v>14</v>
      </c>
      <c r="D31" s="83" t="s">
        <v>15</v>
      </c>
      <c r="E31" s="84" t="s">
        <v>50</v>
      </c>
      <c r="F31" s="85">
        <v>5128746700</v>
      </c>
      <c r="G31" s="85">
        <v>0</v>
      </c>
      <c r="H31" s="85">
        <v>3045776803</v>
      </c>
      <c r="I31" s="85">
        <v>3039836533</v>
      </c>
      <c r="J31" s="85">
        <v>3039836533</v>
      </c>
      <c r="K31" s="87">
        <f t="shared" si="12"/>
        <v>0.5938637607117544</v>
      </c>
      <c r="L31" s="87">
        <f t="shared" si="13"/>
        <v>0.59270553037840612</v>
      </c>
      <c r="N31" s="80"/>
      <c r="O31" s="80"/>
    </row>
    <row r="32" spans="1:17" ht="30" x14ac:dyDescent="0.25">
      <c r="A32" s="82" t="s">
        <v>51</v>
      </c>
      <c r="B32" s="83" t="s">
        <v>13</v>
      </c>
      <c r="C32" s="83" t="s">
        <v>14</v>
      </c>
      <c r="D32" s="83" t="s">
        <v>15</v>
      </c>
      <c r="E32" s="84" t="s">
        <v>52</v>
      </c>
      <c r="F32" s="85">
        <v>856310028</v>
      </c>
      <c r="G32" s="85">
        <v>0</v>
      </c>
      <c r="H32" s="85">
        <v>332647850</v>
      </c>
      <c r="I32" s="85">
        <v>278121961</v>
      </c>
      <c r="J32" s="85">
        <v>278121961</v>
      </c>
      <c r="K32" s="87">
        <f t="shared" si="12"/>
        <v>0.38846660569529146</v>
      </c>
      <c r="L32" s="87">
        <f t="shared" si="13"/>
        <v>0.32479119933884509</v>
      </c>
      <c r="N32" s="80"/>
      <c r="O32" s="80"/>
    </row>
    <row r="33" spans="1:17" ht="45" x14ac:dyDescent="0.25">
      <c r="A33" s="82" t="s">
        <v>53</v>
      </c>
      <c r="B33" s="83" t="s">
        <v>13</v>
      </c>
      <c r="C33" s="83" t="s">
        <v>14</v>
      </c>
      <c r="D33" s="83" t="s">
        <v>15</v>
      </c>
      <c r="E33" s="84" t="s">
        <v>54</v>
      </c>
      <c r="F33" s="85">
        <v>459444537</v>
      </c>
      <c r="G33" s="85">
        <v>0</v>
      </c>
      <c r="H33" s="85">
        <v>370672775</v>
      </c>
      <c r="I33" s="85">
        <v>368230749</v>
      </c>
      <c r="J33" s="85">
        <v>368230749</v>
      </c>
      <c r="K33" s="87">
        <f t="shared" si="12"/>
        <v>0.80678459563444538</v>
      </c>
      <c r="L33" s="87">
        <f t="shared" si="13"/>
        <v>0.80146942524207221</v>
      </c>
      <c r="N33" s="80"/>
      <c r="O33" s="80"/>
    </row>
    <row r="34" spans="1:17" ht="30" x14ac:dyDescent="0.25">
      <c r="A34" s="82" t="s">
        <v>55</v>
      </c>
      <c r="B34" s="83" t="s">
        <v>13</v>
      </c>
      <c r="C34" s="83" t="s">
        <v>14</v>
      </c>
      <c r="D34" s="83" t="s">
        <v>15</v>
      </c>
      <c r="E34" s="84" t="s">
        <v>56</v>
      </c>
      <c r="F34" s="85">
        <v>1080768188</v>
      </c>
      <c r="G34" s="85">
        <v>0</v>
      </c>
      <c r="H34" s="85">
        <v>915556044</v>
      </c>
      <c r="I34" s="85">
        <v>915556044</v>
      </c>
      <c r="J34" s="85">
        <v>915556044</v>
      </c>
      <c r="K34" s="87">
        <f t="shared" si="12"/>
        <v>0.8471345235413239</v>
      </c>
      <c r="L34" s="87">
        <f t="shared" si="13"/>
        <v>0.8471345235413239</v>
      </c>
      <c r="N34" s="80"/>
      <c r="O34" s="80"/>
    </row>
    <row r="35" spans="1:17" ht="30" x14ac:dyDescent="0.25">
      <c r="A35" s="82" t="s">
        <v>57</v>
      </c>
      <c r="B35" s="83" t="s">
        <v>13</v>
      </c>
      <c r="C35" s="83" t="s">
        <v>14</v>
      </c>
      <c r="D35" s="83" t="s">
        <v>15</v>
      </c>
      <c r="E35" s="84" t="s">
        <v>58</v>
      </c>
      <c r="F35" s="85">
        <v>212813236</v>
      </c>
      <c r="G35" s="85">
        <v>0</v>
      </c>
      <c r="H35" s="85">
        <v>146060821</v>
      </c>
      <c r="I35" s="85">
        <v>145277227</v>
      </c>
      <c r="J35" s="85">
        <v>145277227</v>
      </c>
      <c r="K35" s="87">
        <f t="shared" si="12"/>
        <v>0.68633334911555977</v>
      </c>
      <c r="L35" s="87">
        <f t="shared" si="13"/>
        <v>0.68265127550619076</v>
      </c>
      <c r="N35" s="80"/>
      <c r="O35" s="80"/>
    </row>
    <row r="36" spans="1:17" ht="45" x14ac:dyDescent="0.25">
      <c r="A36" s="82" t="s">
        <v>59</v>
      </c>
      <c r="B36" s="83" t="s">
        <v>13</v>
      </c>
      <c r="C36" s="83" t="s">
        <v>14</v>
      </c>
      <c r="D36" s="83" t="s">
        <v>15</v>
      </c>
      <c r="E36" s="84" t="s">
        <v>60</v>
      </c>
      <c r="F36" s="85">
        <v>12000000</v>
      </c>
      <c r="G36" s="85">
        <v>0</v>
      </c>
      <c r="H36" s="85">
        <v>0</v>
      </c>
      <c r="I36" s="85">
        <v>0</v>
      </c>
      <c r="J36" s="85">
        <v>0</v>
      </c>
      <c r="K36" s="87">
        <f t="shared" si="12"/>
        <v>0</v>
      </c>
      <c r="L36" s="87">
        <f t="shared" si="13"/>
        <v>0</v>
      </c>
      <c r="N36" s="80"/>
      <c r="O36" s="80"/>
    </row>
    <row r="37" spans="1:17" x14ac:dyDescent="0.25">
      <c r="A37" s="82" t="s">
        <v>61</v>
      </c>
      <c r="B37" s="83" t="s">
        <v>13</v>
      </c>
      <c r="C37" s="83" t="s">
        <v>14</v>
      </c>
      <c r="D37" s="83" t="s">
        <v>15</v>
      </c>
      <c r="E37" s="84" t="s">
        <v>62</v>
      </c>
      <c r="F37" s="85">
        <v>62729941</v>
      </c>
      <c r="G37" s="85">
        <v>0</v>
      </c>
      <c r="H37" s="85">
        <v>0</v>
      </c>
      <c r="I37" s="85">
        <v>0</v>
      </c>
      <c r="J37" s="85">
        <v>0</v>
      </c>
      <c r="K37" s="87">
        <f t="shared" si="12"/>
        <v>0</v>
      </c>
      <c r="L37" s="87">
        <f t="shared" si="13"/>
        <v>0</v>
      </c>
      <c r="N37" s="80"/>
      <c r="O37" s="80"/>
    </row>
    <row r="38" spans="1:17" ht="30" x14ac:dyDescent="0.25">
      <c r="A38" s="82" t="s">
        <v>63</v>
      </c>
      <c r="B38" s="83" t="s">
        <v>13</v>
      </c>
      <c r="C38" s="83" t="s">
        <v>14</v>
      </c>
      <c r="D38" s="83" t="s">
        <v>15</v>
      </c>
      <c r="E38" s="84" t="s">
        <v>64</v>
      </c>
      <c r="F38" s="85">
        <v>2543419213</v>
      </c>
      <c r="G38" s="85">
        <v>0</v>
      </c>
      <c r="H38" s="85">
        <v>1392136486</v>
      </c>
      <c r="I38" s="85">
        <v>1391845371</v>
      </c>
      <c r="J38" s="85">
        <v>1391845371</v>
      </c>
      <c r="K38" s="87">
        <f t="shared" si="12"/>
        <v>0.54734841935787482</v>
      </c>
      <c r="L38" s="87">
        <f t="shared" si="13"/>
        <v>0.54723396123059798</v>
      </c>
      <c r="N38" s="80"/>
      <c r="O38" s="80"/>
    </row>
    <row r="39" spans="1:17" ht="30" x14ac:dyDescent="0.25">
      <c r="A39" s="82" t="s">
        <v>65</v>
      </c>
      <c r="B39" s="83" t="s">
        <v>13</v>
      </c>
      <c r="C39" s="83" t="s">
        <v>14</v>
      </c>
      <c r="D39" s="83" t="s">
        <v>15</v>
      </c>
      <c r="E39" s="84" t="s">
        <v>66</v>
      </c>
      <c r="F39" s="85">
        <v>156768157</v>
      </c>
      <c r="G39" s="85">
        <v>0</v>
      </c>
      <c r="H39" s="85">
        <v>59546952</v>
      </c>
      <c r="I39" s="85">
        <v>59546952</v>
      </c>
      <c r="J39" s="85">
        <v>59546952</v>
      </c>
      <c r="K39" s="87">
        <f t="shared" si="12"/>
        <v>0.37984086270785206</v>
      </c>
      <c r="L39" s="87">
        <f t="shared" si="13"/>
        <v>0.37984086270785206</v>
      </c>
      <c r="N39" s="80"/>
      <c r="O39" s="80"/>
    </row>
    <row r="40" spans="1:17" ht="30" x14ac:dyDescent="0.25">
      <c r="A40" s="82" t="s">
        <v>263</v>
      </c>
      <c r="B40" s="83" t="s">
        <v>13</v>
      </c>
      <c r="C40" s="83" t="s">
        <v>14</v>
      </c>
      <c r="D40" s="83" t="s">
        <v>15</v>
      </c>
      <c r="E40" s="84" t="s">
        <v>264</v>
      </c>
      <c r="F40" s="85">
        <v>29507563159</v>
      </c>
      <c r="G40" s="85">
        <v>0</v>
      </c>
      <c r="H40" s="85">
        <v>13647436790</v>
      </c>
      <c r="I40" s="85">
        <v>13643465827</v>
      </c>
      <c r="J40" s="85">
        <v>13643465827</v>
      </c>
      <c r="K40" s="87">
        <f t="shared" si="12"/>
        <v>0.46250639934112764</v>
      </c>
      <c r="L40" s="87">
        <f t="shared" si="13"/>
        <v>0.46237182492782886</v>
      </c>
      <c r="N40" s="80"/>
      <c r="O40" s="80"/>
    </row>
    <row r="41" spans="1:17" ht="42.75" x14ac:dyDescent="0.25">
      <c r="A41" s="15" t="s">
        <v>266</v>
      </c>
      <c r="B41" s="13" t="s">
        <v>13</v>
      </c>
      <c r="C41" s="13">
        <v>10</v>
      </c>
      <c r="D41" s="14" t="s">
        <v>15</v>
      </c>
      <c r="E41" s="4" t="s">
        <v>267</v>
      </c>
      <c r="F41" s="55">
        <f t="shared" ref="F41:J41" si="14">+F42</f>
        <v>9062000000</v>
      </c>
      <c r="G41" s="55">
        <f t="shared" si="14"/>
        <v>9062000000</v>
      </c>
      <c r="H41" s="55">
        <f t="shared" si="14"/>
        <v>0</v>
      </c>
      <c r="I41" s="55">
        <f t="shared" si="14"/>
        <v>0</v>
      </c>
      <c r="J41" s="55">
        <f t="shared" si="14"/>
        <v>0</v>
      </c>
      <c r="K41" s="89">
        <f t="shared" si="12"/>
        <v>0</v>
      </c>
      <c r="L41" s="89">
        <f t="shared" si="13"/>
        <v>0</v>
      </c>
      <c r="N41" s="80"/>
      <c r="O41" s="80"/>
    </row>
    <row r="42" spans="1:17" ht="60" x14ac:dyDescent="0.25">
      <c r="A42" s="90" t="s">
        <v>266</v>
      </c>
      <c r="B42" s="91" t="s">
        <v>13</v>
      </c>
      <c r="C42" s="91" t="s">
        <v>14</v>
      </c>
      <c r="D42" s="91" t="s">
        <v>15</v>
      </c>
      <c r="E42" s="92" t="s">
        <v>267</v>
      </c>
      <c r="F42" s="93">
        <v>9062000000</v>
      </c>
      <c r="G42" s="93">
        <v>9062000000</v>
      </c>
      <c r="H42" s="93">
        <v>0</v>
      </c>
      <c r="I42" s="93">
        <v>0</v>
      </c>
      <c r="J42" s="93">
        <v>0</v>
      </c>
      <c r="K42" s="87">
        <f t="shared" si="12"/>
        <v>0</v>
      </c>
      <c r="L42" s="87">
        <f t="shared" si="13"/>
        <v>0</v>
      </c>
      <c r="N42" s="80"/>
      <c r="O42" s="80"/>
    </row>
    <row r="43" spans="1:17" s="7" customFormat="1" ht="28.5" x14ac:dyDescent="0.25">
      <c r="A43" s="45" t="s">
        <v>176</v>
      </c>
      <c r="B43" s="47"/>
      <c r="C43" s="47"/>
      <c r="D43" s="46"/>
      <c r="E43" s="48" t="s">
        <v>208</v>
      </c>
      <c r="F43" s="57">
        <f t="shared" ref="F43:J43" si="15">+F44</f>
        <v>40942562634</v>
      </c>
      <c r="G43" s="57">
        <f t="shared" si="15"/>
        <v>0</v>
      </c>
      <c r="H43" s="57">
        <f t="shared" si="15"/>
        <v>33189262785.709999</v>
      </c>
      <c r="I43" s="57">
        <f t="shared" si="15"/>
        <v>21294618183.559998</v>
      </c>
      <c r="J43" s="57">
        <f t="shared" si="15"/>
        <v>21192955104.899994</v>
      </c>
      <c r="K43" s="44">
        <f>H43/F43</f>
        <v>0.81062983483472983</v>
      </c>
      <c r="L43" s="44">
        <f>I43/F43</f>
        <v>0.52010955869861142</v>
      </c>
      <c r="M43" s="2"/>
      <c r="N43" s="80"/>
      <c r="O43" s="80"/>
      <c r="P43" s="2"/>
      <c r="Q43" s="2"/>
    </row>
    <row r="44" spans="1:17" s="2" customFormat="1" ht="28.5" x14ac:dyDescent="0.25">
      <c r="A44" s="19" t="s">
        <v>209</v>
      </c>
      <c r="B44" s="20"/>
      <c r="C44" s="20"/>
      <c r="D44" s="21"/>
      <c r="E44" s="22" t="s">
        <v>210</v>
      </c>
      <c r="F44" s="58">
        <f t="shared" ref="F44:J44" si="16">+F45+F67</f>
        <v>40942562634</v>
      </c>
      <c r="G44" s="58">
        <f t="shared" si="16"/>
        <v>0</v>
      </c>
      <c r="H44" s="58">
        <f t="shared" si="16"/>
        <v>33189262785.709999</v>
      </c>
      <c r="I44" s="58">
        <f t="shared" si="16"/>
        <v>21294618183.559998</v>
      </c>
      <c r="J44" s="58">
        <f t="shared" si="16"/>
        <v>21192955104.899994</v>
      </c>
      <c r="K44" s="11">
        <f>H44/F44</f>
        <v>0.81062983483472983</v>
      </c>
      <c r="L44" s="11">
        <f>I44/F44</f>
        <v>0.52010955869861142</v>
      </c>
      <c r="N44" s="80"/>
      <c r="O44" s="80"/>
    </row>
    <row r="45" spans="1:17" s="2" customFormat="1" ht="28.5" x14ac:dyDescent="0.25">
      <c r="A45" s="8" t="s">
        <v>211</v>
      </c>
      <c r="B45" s="9"/>
      <c r="C45" s="9"/>
      <c r="D45" s="10"/>
      <c r="E45" s="6" t="s">
        <v>212</v>
      </c>
      <c r="F45" s="53">
        <f t="shared" ref="F45:J45" si="17">+F46+F48+F52+F61</f>
        <v>4192970465.9300003</v>
      </c>
      <c r="G45" s="53">
        <f t="shared" si="17"/>
        <v>0</v>
      </c>
      <c r="H45" s="53">
        <f t="shared" si="17"/>
        <v>1385644278</v>
      </c>
      <c r="I45" s="53">
        <f t="shared" si="17"/>
        <v>592468032.63999999</v>
      </c>
      <c r="J45" s="53">
        <f t="shared" si="17"/>
        <v>592468032.63999999</v>
      </c>
      <c r="K45" s="11">
        <f>H45/F45</f>
        <v>0.3304684087949244</v>
      </c>
      <c r="L45" s="11">
        <f>I45/F45</f>
        <v>0.14130031142697083</v>
      </c>
      <c r="N45" s="80"/>
      <c r="O45" s="80"/>
    </row>
    <row r="46" spans="1:17" s="2" customFormat="1" ht="28.5" x14ac:dyDescent="0.25">
      <c r="A46" s="15" t="s">
        <v>213</v>
      </c>
      <c r="B46" s="13"/>
      <c r="C46" s="13"/>
      <c r="D46" s="14"/>
      <c r="E46" s="4" t="s">
        <v>214</v>
      </c>
      <c r="F46" s="55">
        <f t="shared" ref="F46:J46" si="18">+F47</f>
        <v>6077500</v>
      </c>
      <c r="G46" s="55">
        <f t="shared" si="18"/>
        <v>0</v>
      </c>
      <c r="H46" s="55">
        <f t="shared" si="18"/>
        <v>6077500</v>
      </c>
      <c r="I46" s="55">
        <f t="shared" si="18"/>
        <v>1977200.06</v>
      </c>
      <c r="J46" s="55">
        <f t="shared" si="18"/>
        <v>1977200.06</v>
      </c>
      <c r="K46" s="11">
        <f>H46/F46</f>
        <v>1</v>
      </c>
      <c r="L46" s="11">
        <f>I46/F46</f>
        <v>0.325331149321267</v>
      </c>
      <c r="N46" s="80"/>
      <c r="O46" s="80"/>
    </row>
    <row r="47" spans="1:17" ht="30" x14ac:dyDescent="0.25">
      <c r="A47" s="82" t="s">
        <v>70</v>
      </c>
      <c r="B47" s="83" t="s">
        <v>67</v>
      </c>
      <c r="C47" s="83" t="s">
        <v>68</v>
      </c>
      <c r="D47" s="83" t="s">
        <v>15</v>
      </c>
      <c r="E47" s="84" t="s">
        <v>71</v>
      </c>
      <c r="F47" s="85">
        <v>6077500</v>
      </c>
      <c r="G47" s="85">
        <v>0</v>
      </c>
      <c r="H47" s="85">
        <v>6077500</v>
      </c>
      <c r="I47" s="85">
        <v>1977200.06</v>
      </c>
      <c r="J47" s="85">
        <v>1977200.06</v>
      </c>
      <c r="K47" s="87">
        <f>H47/F47</f>
        <v>1</v>
      </c>
      <c r="L47" s="87">
        <f>I47/F47</f>
        <v>0.325331149321267</v>
      </c>
      <c r="N47" s="80"/>
      <c r="O47" s="80"/>
    </row>
    <row r="48" spans="1:17" s="2" customFormat="1" ht="71.25" x14ac:dyDescent="0.25">
      <c r="A48" s="15" t="s">
        <v>215</v>
      </c>
      <c r="B48" s="13"/>
      <c r="C48" s="13"/>
      <c r="D48" s="14"/>
      <c r="E48" s="3" t="s">
        <v>216</v>
      </c>
      <c r="F48" s="55">
        <f t="shared" ref="F48:J48" si="19">SUM(F49:F51)</f>
        <v>2877088600</v>
      </c>
      <c r="G48" s="55">
        <f t="shared" si="19"/>
        <v>0</v>
      </c>
      <c r="H48" s="55">
        <f t="shared" si="19"/>
        <v>255680136.02000001</v>
      </c>
      <c r="I48" s="55">
        <f t="shared" si="19"/>
        <v>9524882.7200000007</v>
      </c>
      <c r="J48" s="55">
        <f t="shared" si="19"/>
        <v>9524882.7200000007</v>
      </c>
      <c r="K48" s="11">
        <f>H48/F48</f>
        <v>8.8867661572883089E-2</v>
      </c>
      <c r="L48" s="11">
        <f>I48/F48</f>
        <v>3.3105976367915819E-3</v>
      </c>
      <c r="N48" s="80"/>
      <c r="O48" s="80"/>
    </row>
    <row r="49" spans="1:17" ht="60" x14ac:dyDescent="0.25">
      <c r="A49" s="82" t="s">
        <v>72</v>
      </c>
      <c r="B49" s="83" t="s">
        <v>67</v>
      </c>
      <c r="C49" s="83" t="s">
        <v>68</v>
      </c>
      <c r="D49" s="83" t="s">
        <v>15</v>
      </c>
      <c r="E49" s="84" t="s">
        <v>73</v>
      </c>
      <c r="F49" s="85">
        <v>29277500</v>
      </c>
      <c r="G49" s="85">
        <v>0</v>
      </c>
      <c r="H49" s="85">
        <v>29277499.719999999</v>
      </c>
      <c r="I49" s="85">
        <v>9524882.7200000007</v>
      </c>
      <c r="J49" s="85">
        <v>9524882.7200000007</v>
      </c>
      <c r="K49" s="87">
        <f t="shared" ref="K49:K51" si="20">H49/F49</f>
        <v>0.99999999043634191</v>
      </c>
      <c r="L49" s="87">
        <f t="shared" ref="L49:L51" si="21">I49/F49</f>
        <v>0.32533114917598843</v>
      </c>
      <c r="N49" s="80"/>
      <c r="O49" s="80"/>
    </row>
    <row r="50" spans="1:17" ht="30" x14ac:dyDescent="0.25">
      <c r="A50" s="82" t="s">
        <v>74</v>
      </c>
      <c r="B50" s="83" t="s">
        <v>13</v>
      </c>
      <c r="C50" s="83" t="s">
        <v>14</v>
      </c>
      <c r="D50" s="83" t="s">
        <v>15</v>
      </c>
      <c r="E50" s="84" t="s">
        <v>75</v>
      </c>
      <c r="F50" s="85">
        <v>2566011100</v>
      </c>
      <c r="G50" s="85">
        <v>0</v>
      </c>
      <c r="H50" s="85">
        <v>0</v>
      </c>
      <c r="I50" s="85">
        <v>0</v>
      </c>
      <c r="J50" s="85">
        <v>0</v>
      </c>
      <c r="K50" s="87">
        <f t="shared" si="20"/>
        <v>0</v>
      </c>
      <c r="L50" s="87">
        <f t="shared" si="21"/>
        <v>0</v>
      </c>
      <c r="N50" s="80"/>
      <c r="O50" s="80"/>
    </row>
    <row r="51" spans="1:17" ht="30" x14ac:dyDescent="0.25">
      <c r="A51" s="82" t="s">
        <v>74</v>
      </c>
      <c r="B51" s="83" t="s">
        <v>67</v>
      </c>
      <c r="C51" s="83" t="s">
        <v>68</v>
      </c>
      <c r="D51" s="83" t="s">
        <v>15</v>
      </c>
      <c r="E51" s="84" t="s">
        <v>75</v>
      </c>
      <c r="F51" s="85">
        <v>281800000</v>
      </c>
      <c r="G51" s="85">
        <v>0</v>
      </c>
      <c r="H51" s="85">
        <v>226402636.30000001</v>
      </c>
      <c r="I51" s="85">
        <v>0</v>
      </c>
      <c r="J51" s="85">
        <v>0</v>
      </c>
      <c r="K51" s="87">
        <f t="shared" si="20"/>
        <v>0.8034160266146203</v>
      </c>
      <c r="L51" s="87">
        <f t="shared" si="21"/>
        <v>0</v>
      </c>
      <c r="N51" s="80"/>
      <c r="O51" s="80"/>
    </row>
    <row r="52" spans="1:17" s="5" customFormat="1" ht="71.25" x14ac:dyDescent="0.25">
      <c r="A52" s="15" t="s">
        <v>217</v>
      </c>
      <c r="B52" s="13"/>
      <c r="C52" s="13"/>
      <c r="D52" s="14"/>
      <c r="E52" s="3" t="s">
        <v>218</v>
      </c>
      <c r="F52" s="55">
        <f t="shared" ref="F52:J52" si="22">SUM(F53:F60)</f>
        <v>1062224730.9300001</v>
      </c>
      <c r="G52" s="55">
        <f t="shared" si="22"/>
        <v>0</v>
      </c>
      <c r="H52" s="55">
        <f t="shared" si="22"/>
        <v>876409802.6099999</v>
      </c>
      <c r="I52" s="55">
        <f t="shared" si="22"/>
        <v>498315095.49000001</v>
      </c>
      <c r="J52" s="55">
        <f t="shared" si="22"/>
        <v>498315095.49000001</v>
      </c>
      <c r="K52" s="11">
        <f>H52/F52</f>
        <v>0.82507004129218942</v>
      </c>
      <c r="L52" s="11">
        <f>I52/F52</f>
        <v>0.46912398194091626</v>
      </c>
      <c r="M52" s="2"/>
      <c r="N52" s="80"/>
      <c r="O52" s="80"/>
      <c r="P52" s="2"/>
      <c r="Q52" s="2"/>
    </row>
    <row r="53" spans="1:17" ht="45" x14ac:dyDescent="0.25">
      <c r="A53" s="82" t="s">
        <v>76</v>
      </c>
      <c r="B53" s="83" t="s">
        <v>67</v>
      </c>
      <c r="C53" s="83" t="s">
        <v>68</v>
      </c>
      <c r="D53" s="83" t="s">
        <v>15</v>
      </c>
      <c r="E53" s="84" t="s">
        <v>77</v>
      </c>
      <c r="F53" s="85">
        <v>5751600</v>
      </c>
      <c r="G53" s="85">
        <v>0</v>
      </c>
      <c r="H53" s="85">
        <v>5751599.6399999997</v>
      </c>
      <c r="I53" s="85">
        <v>1871174.64</v>
      </c>
      <c r="J53" s="85">
        <v>1871174.64</v>
      </c>
      <c r="K53" s="87">
        <f t="shared" ref="K53:K60" si="23">H53/F53</f>
        <v>0.99999993740872095</v>
      </c>
      <c r="L53" s="87">
        <f t="shared" ref="L53:L60" si="24">I53/F53</f>
        <v>0.32533114959315668</v>
      </c>
      <c r="N53" s="80"/>
      <c r="O53" s="80"/>
    </row>
    <row r="54" spans="1:17" ht="60" x14ac:dyDescent="0.25">
      <c r="A54" s="82" t="s">
        <v>78</v>
      </c>
      <c r="B54" s="83" t="s">
        <v>67</v>
      </c>
      <c r="C54" s="83" t="s">
        <v>68</v>
      </c>
      <c r="D54" s="83" t="s">
        <v>15</v>
      </c>
      <c r="E54" s="84" t="s">
        <v>79</v>
      </c>
      <c r="F54" s="85">
        <v>16839014</v>
      </c>
      <c r="G54" s="85">
        <v>0</v>
      </c>
      <c r="H54" s="85">
        <v>16831913.050000001</v>
      </c>
      <c r="I54" s="85">
        <v>13551673.050000001</v>
      </c>
      <c r="J54" s="85">
        <v>13551673.050000001</v>
      </c>
      <c r="K54" s="87">
        <f t="shared" si="23"/>
        <v>0.99957830369402867</v>
      </c>
      <c r="L54" s="87">
        <f t="shared" si="24"/>
        <v>0.8047782993707352</v>
      </c>
      <c r="N54" s="80"/>
      <c r="O54" s="80"/>
    </row>
    <row r="55" spans="1:17" ht="90" x14ac:dyDescent="0.25">
      <c r="A55" s="82" t="s">
        <v>80</v>
      </c>
      <c r="B55" s="83" t="s">
        <v>67</v>
      </c>
      <c r="C55" s="83" t="s">
        <v>68</v>
      </c>
      <c r="D55" s="83" t="s">
        <v>15</v>
      </c>
      <c r="E55" s="84" t="s">
        <v>81</v>
      </c>
      <c r="F55" s="85">
        <v>625000000</v>
      </c>
      <c r="G55" s="85">
        <v>0</v>
      </c>
      <c r="H55" s="85">
        <v>625000000</v>
      </c>
      <c r="I55" s="85">
        <v>318529988.94</v>
      </c>
      <c r="J55" s="85">
        <v>318529988.94</v>
      </c>
      <c r="K55" s="87">
        <f t="shared" si="23"/>
        <v>1</v>
      </c>
      <c r="L55" s="87">
        <f t="shared" si="24"/>
        <v>0.50964798230399999</v>
      </c>
      <c r="N55" s="80"/>
      <c r="O55" s="80"/>
    </row>
    <row r="56" spans="1:17" ht="75" x14ac:dyDescent="0.25">
      <c r="A56" s="82" t="s">
        <v>82</v>
      </c>
      <c r="B56" s="83" t="s">
        <v>67</v>
      </c>
      <c r="C56" s="83" t="s">
        <v>68</v>
      </c>
      <c r="D56" s="83" t="s">
        <v>15</v>
      </c>
      <c r="E56" s="84" t="s">
        <v>83</v>
      </c>
      <c r="F56" s="85">
        <v>167576910</v>
      </c>
      <c r="G56" s="85">
        <v>0</v>
      </c>
      <c r="H56" s="85">
        <v>102716299.56</v>
      </c>
      <c r="I56" s="85">
        <v>83981997.560000002</v>
      </c>
      <c r="J56" s="85">
        <v>83981997.560000002</v>
      </c>
      <c r="K56" s="87">
        <f t="shared" si="23"/>
        <v>0.61295019439133946</v>
      </c>
      <c r="L56" s="87">
        <f t="shared" si="24"/>
        <v>0.50115494765955526</v>
      </c>
      <c r="N56" s="80"/>
      <c r="O56" s="80"/>
    </row>
    <row r="57" spans="1:17" ht="30" x14ac:dyDescent="0.25">
      <c r="A57" s="82" t="s">
        <v>84</v>
      </c>
      <c r="B57" s="83" t="s">
        <v>67</v>
      </c>
      <c r="C57" s="83" t="s">
        <v>68</v>
      </c>
      <c r="D57" s="83" t="s">
        <v>15</v>
      </c>
      <c r="E57" s="84" t="s">
        <v>85</v>
      </c>
      <c r="F57" s="85">
        <v>63426463</v>
      </c>
      <c r="G57" s="85">
        <v>0</v>
      </c>
      <c r="H57" s="85">
        <v>59460463.420000002</v>
      </c>
      <c r="I57" s="85">
        <v>29938303.420000002</v>
      </c>
      <c r="J57" s="85">
        <v>29938303.420000002</v>
      </c>
      <c r="K57" s="87">
        <f t="shared" si="23"/>
        <v>0.93747090106538022</v>
      </c>
      <c r="L57" s="87">
        <f t="shared" si="24"/>
        <v>0.47201596942273133</v>
      </c>
      <c r="N57" s="80"/>
      <c r="O57" s="80"/>
    </row>
    <row r="58" spans="1:17" ht="60" x14ac:dyDescent="0.25">
      <c r="A58" s="82" t="s">
        <v>86</v>
      </c>
      <c r="B58" s="83" t="s">
        <v>67</v>
      </c>
      <c r="C58" s="83" t="s">
        <v>68</v>
      </c>
      <c r="D58" s="83" t="s">
        <v>15</v>
      </c>
      <c r="E58" s="84" t="s">
        <v>87</v>
      </c>
      <c r="F58" s="85">
        <v>16730000</v>
      </c>
      <c r="G58" s="85">
        <v>0</v>
      </c>
      <c r="H58" s="85">
        <v>16729999.18</v>
      </c>
      <c r="I58" s="85">
        <v>5442790.1200000001</v>
      </c>
      <c r="J58" s="85">
        <v>5442790.1200000001</v>
      </c>
      <c r="K58" s="87">
        <f t="shared" si="23"/>
        <v>0.99999995098625227</v>
      </c>
      <c r="L58" s="87">
        <f t="shared" si="24"/>
        <v>0.32533114883442915</v>
      </c>
      <c r="N58" s="80"/>
      <c r="O58" s="80"/>
    </row>
    <row r="59" spans="1:17" ht="30" x14ac:dyDescent="0.25">
      <c r="A59" s="82" t="s">
        <v>88</v>
      </c>
      <c r="B59" s="83" t="s">
        <v>13</v>
      </c>
      <c r="C59" s="83" t="s">
        <v>14</v>
      </c>
      <c r="D59" s="83" t="s">
        <v>15</v>
      </c>
      <c r="E59" s="84" t="s">
        <v>89</v>
      </c>
      <c r="F59" s="85">
        <v>75796064.930000007</v>
      </c>
      <c r="G59" s="85">
        <v>0</v>
      </c>
      <c r="H59" s="85">
        <v>34932478.700000003</v>
      </c>
      <c r="I59" s="85">
        <v>34932478.700000003</v>
      </c>
      <c r="J59" s="85">
        <v>34932478.700000003</v>
      </c>
      <c r="K59" s="87">
        <f t="shared" si="23"/>
        <v>0.46087456825444989</v>
      </c>
      <c r="L59" s="87">
        <f t="shared" si="24"/>
        <v>0.46087456825444989</v>
      </c>
      <c r="N59" s="80"/>
      <c r="O59" s="80"/>
    </row>
    <row r="60" spans="1:17" ht="30" x14ac:dyDescent="0.25">
      <c r="A60" s="82" t="s">
        <v>88</v>
      </c>
      <c r="B60" s="83" t="s">
        <v>67</v>
      </c>
      <c r="C60" s="83" t="s">
        <v>68</v>
      </c>
      <c r="D60" s="83" t="s">
        <v>15</v>
      </c>
      <c r="E60" s="84" t="s">
        <v>89</v>
      </c>
      <c r="F60" s="85">
        <v>91104679</v>
      </c>
      <c r="G60" s="85">
        <v>0</v>
      </c>
      <c r="H60" s="85">
        <v>14987049.060000001</v>
      </c>
      <c r="I60" s="85">
        <v>10066689.060000001</v>
      </c>
      <c r="J60" s="85">
        <v>10066689.060000001</v>
      </c>
      <c r="K60" s="87">
        <f t="shared" si="23"/>
        <v>0.16450361523144164</v>
      </c>
      <c r="L60" s="87">
        <f t="shared" si="24"/>
        <v>0.11049585126138253</v>
      </c>
      <c r="N60" s="80"/>
      <c r="O60" s="80"/>
    </row>
    <row r="61" spans="1:17" s="2" customFormat="1" ht="28.5" x14ac:dyDescent="0.25">
      <c r="A61" s="15" t="s">
        <v>219</v>
      </c>
      <c r="B61" s="13"/>
      <c r="C61" s="13"/>
      <c r="D61" s="14"/>
      <c r="E61" s="3" t="s">
        <v>220</v>
      </c>
      <c r="F61" s="55">
        <f t="shared" ref="F61:J61" si="25">SUM(F62:F66)</f>
        <v>247579635</v>
      </c>
      <c r="G61" s="55">
        <f t="shared" si="25"/>
        <v>0</v>
      </c>
      <c r="H61" s="55">
        <f t="shared" si="25"/>
        <v>247476839.37</v>
      </c>
      <c r="I61" s="55">
        <f t="shared" si="25"/>
        <v>82650854.370000005</v>
      </c>
      <c r="J61" s="55">
        <f t="shared" si="25"/>
        <v>82650854.370000005</v>
      </c>
      <c r="K61" s="11">
        <f>H61/F61</f>
        <v>0.99958479771569264</v>
      </c>
      <c r="L61" s="11">
        <f>I61/F61</f>
        <v>0.33383543186013664</v>
      </c>
      <c r="N61" s="80"/>
      <c r="O61" s="80"/>
    </row>
    <row r="62" spans="1:17" ht="45" x14ac:dyDescent="0.25">
      <c r="A62" s="82" t="s">
        <v>90</v>
      </c>
      <c r="B62" s="83" t="s">
        <v>67</v>
      </c>
      <c r="C62" s="83" t="s">
        <v>68</v>
      </c>
      <c r="D62" s="83" t="s">
        <v>15</v>
      </c>
      <c r="E62" s="84" t="s">
        <v>91</v>
      </c>
      <c r="F62" s="85">
        <v>120933485</v>
      </c>
      <c r="G62" s="85">
        <v>0</v>
      </c>
      <c r="H62" s="85">
        <v>120922144.65000001</v>
      </c>
      <c r="I62" s="85">
        <v>40299554.649999999</v>
      </c>
      <c r="J62" s="85">
        <v>40299554.649999999</v>
      </c>
      <c r="K62" s="87">
        <f t="shared" ref="K62:K66" si="26">H62/F62</f>
        <v>0.99990622655090111</v>
      </c>
      <c r="L62" s="87">
        <f t="shared" ref="L62:L66" si="27">I62/F62</f>
        <v>0.33323735481533506</v>
      </c>
      <c r="N62" s="80"/>
      <c r="O62" s="80"/>
    </row>
    <row r="63" spans="1:17" ht="30" x14ac:dyDescent="0.25">
      <c r="A63" s="82" t="s">
        <v>92</v>
      </c>
      <c r="B63" s="83" t="s">
        <v>67</v>
      </c>
      <c r="C63" s="83" t="s">
        <v>68</v>
      </c>
      <c r="D63" s="83" t="s">
        <v>15</v>
      </c>
      <c r="E63" s="84" t="s">
        <v>69</v>
      </c>
      <c r="F63" s="85">
        <v>50185000</v>
      </c>
      <c r="G63" s="85">
        <v>0</v>
      </c>
      <c r="H63" s="85">
        <v>50184999.719999999</v>
      </c>
      <c r="I63" s="85">
        <v>16326743.720000001</v>
      </c>
      <c r="J63" s="85">
        <v>16326743.720000001</v>
      </c>
      <c r="K63" s="87">
        <f t="shared" si="26"/>
        <v>0.99999999442064358</v>
      </c>
      <c r="L63" s="87">
        <f t="shared" si="27"/>
        <v>0.32533114914815187</v>
      </c>
      <c r="N63" s="80"/>
      <c r="O63" s="80"/>
    </row>
    <row r="64" spans="1:17" ht="60" x14ac:dyDescent="0.25">
      <c r="A64" s="82" t="s">
        <v>93</v>
      </c>
      <c r="B64" s="83" t="s">
        <v>67</v>
      </c>
      <c r="C64" s="83" t="s">
        <v>68</v>
      </c>
      <c r="D64" s="83" t="s">
        <v>15</v>
      </c>
      <c r="E64" s="84" t="s">
        <v>94</v>
      </c>
      <c r="F64" s="85">
        <v>535800</v>
      </c>
      <c r="G64" s="85">
        <v>0</v>
      </c>
      <c r="H64" s="85">
        <v>448845</v>
      </c>
      <c r="I64" s="85">
        <v>448845</v>
      </c>
      <c r="J64" s="85">
        <v>448845</v>
      </c>
      <c r="K64" s="87">
        <f t="shared" si="26"/>
        <v>0.83770996640537509</v>
      </c>
      <c r="L64" s="87">
        <f t="shared" si="27"/>
        <v>0.83770996640537509</v>
      </c>
      <c r="N64" s="80"/>
      <c r="O64" s="80"/>
    </row>
    <row r="65" spans="1:17" ht="30" x14ac:dyDescent="0.25">
      <c r="A65" s="82" t="s">
        <v>95</v>
      </c>
      <c r="B65" s="83" t="s">
        <v>67</v>
      </c>
      <c r="C65" s="83" t="s">
        <v>68</v>
      </c>
      <c r="D65" s="83" t="s">
        <v>15</v>
      </c>
      <c r="E65" s="84" t="s">
        <v>96</v>
      </c>
      <c r="F65" s="85">
        <v>75175350</v>
      </c>
      <c r="G65" s="85">
        <v>0</v>
      </c>
      <c r="H65" s="85">
        <v>75175350</v>
      </c>
      <c r="I65" s="85">
        <v>24830211</v>
      </c>
      <c r="J65" s="85">
        <v>24830211</v>
      </c>
      <c r="K65" s="87">
        <f t="shared" si="26"/>
        <v>1</v>
      </c>
      <c r="L65" s="87">
        <f t="shared" si="27"/>
        <v>0.33029724504109392</v>
      </c>
      <c r="N65" s="80"/>
      <c r="O65" s="80"/>
    </row>
    <row r="66" spans="1:17" ht="45" x14ac:dyDescent="0.25">
      <c r="A66" s="82" t="s">
        <v>97</v>
      </c>
      <c r="B66" s="83" t="s">
        <v>67</v>
      </c>
      <c r="C66" s="83" t="s">
        <v>68</v>
      </c>
      <c r="D66" s="83" t="s">
        <v>15</v>
      </c>
      <c r="E66" s="84" t="s">
        <v>98</v>
      </c>
      <c r="F66" s="85">
        <v>750000</v>
      </c>
      <c r="G66" s="85">
        <v>0</v>
      </c>
      <c r="H66" s="85">
        <v>745500</v>
      </c>
      <c r="I66" s="85">
        <v>745500</v>
      </c>
      <c r="J66" s="85">
        <v>745500</v>
      </c>
      <c r="K66" s="87">
        <f t="shared" si="26"/>
        <v>0.99399999999999999</v>
      </c>
      <c r="L66" s="87">
        <f t="shared" si="27"/>
        <v>0.99399999999999999</v>
      </c>
      <c r="N66" s="80"/>
      <c r="O66" s="80"/>
    </row>
    <row r="67" spans="1:17" s="2" customFormat="1" x14ac:dyDescent="0.25">
      <c r="A67" s="19" t="s">
        <v>221</v>
      </c>
      <c r="B67" s="20"/>
      <c r="C67" s="20"/>
      <c r="D67" s="21"/>
      <c r="E67" s="22" t="s">
        <v>222</v>
      </c>
      <c r="F67" s="58">
        <f t="shared" ref="F67:J67" si="28">SUM(F68+F80+F83+F96+F103+F102)</f>
        <v>36749592168.07</v>
      </c>
      <c r="G67" s="58">
        <f t="shared" si="28"/>
        <v>0</v>
      </c>
      <c r="H67" s="58">
        <f t="shared" si="28"/>
        <v>31803618507.709999</v>
      </c>
      <c r="I67" s="58">
        <f t="shared" si="28"/>
        <v>20702150150.919998</v>
      </c>
      <c r="J67" s="58">
        <f t="shared" si="28"/>
        <v>20600487072.259995</v>
      </c>
      <c r="K67" s="11">
        <f>H67/F67</f>
        <v>0.86541418914963286</v>
      </c>
      <c r="L67" s="11">
        <f>I67/F67</f>
        <v>0.56333006516755657</v>
      </c>
      <c r="N67" s="80"/>
      <c r="O67" s="80"/>
    </row>
    <row r="68" spans="1:17" s="5" customFormat="1" ht="128.25" x14ac:dyDescent="0.25">
      <c r="A68" s="23" t="s">
        <v>223</v>
      </c>
      <c r="B68" s="9"/>
      <c r="C68" s="9"/>
      <c r="D68" s="10"/>
      <c r="E68" s="6" t="s">
        <v>224</v>
      </c>
      <c r="F68" s="53">
        <f t="shared" ref="F68:J68" si="29">SUM(F69:F79)</f>
        <v>4211119955</v>
      </c>
      <c r="G68" s="53">
        <f t="shared" si="29"/>
        <v>0</v>
      </c>
      <c r="H68" s="53">
        <f t="shared" si="29"/>
        <v>2924264879.1599998</v>
      </c>
      <c r="I68" s="53">
        <f t="shared" si="29"/>
        <v>2261260264.8899999</v>
      </c>
      <c r="J68" s="53">
        <f t="shared" si="29"/>
        <v>2211460244.8099999</v>
      </c>
      <c r="K68" s="11">
        <f>H68/F68</f>
        <v>0.69441500370653775</v>
      </c>
      <c r="L68" s="11">
        <f>I68/F68</f>
        <v>0.53697360537192296</v>
      </c>
      <c r="M68" s="2"/>
      <c r="N68" s="80"/>
      <c r="O68" s="80"/>
      <c r="P68" s="2"/>
      <c r="Q68" s="2"/>
    </row>
    <row r="69" spans="1:17" ht="60" x14ac:dyDescent="0.25">
      <c r="A69" s="82" t="s">
        <v>99</v>
      </c>
      <c r="B69" s="83" t="s">
        <v>13</v>
      </c>
      <c r="C69" s="83" t="s">
        <v>14</v>
      </c>
      <c r="D69" s="83" t="s">
        <v>15</v>
      </c>
      <c r="E69" s="84" t="s">
        <v>100</v>
      </c>
      <c r="F69" s="85">
        <v>106678529</v>
      </c>
      <c r="G69" s="85">
        <v>0</v>
      </c>
      <c r="H69" s="85">
        <v>4175040.03</v>
      </c>
      <c r="I69" s="85">
        <v>4175040.03</v>
      </c>
      <c r="J69" s="85">
        <v>4175040.03</v>
      </c>
      <c r="K69" s="87">
        <f t="shared" ref="K69:K79" si="30">H69/F69</f>
        <v>3.9136647919095317E-2</v>
      </c>
      <c r="L69" s="87">
        <f t="shared" ref="L69:L79" si="31">I69/F69</f>
        <v>3.9136647919095317E-2</v>
      </c>
      <c r="N69" s="80"/>
      <c r="O69" s="80"/>
    </row>
    <row r="70" spans="1:17" ht="60" x14ac:dyDescent="0.25">
      <c r="A70" s="82" t="s">
        <v>99</v>
      </c>
      <c r="B70" s="83" t="s">
        <v>67</v>
      </c>
      <c r="C70" s="83" t="s">
        <v>68</v>
      </c>
      <c r="D70" s="83" t="s">
        <v>15</v>
      </c>
      <c r="E70" s="84" t="s">
        <v>100</v>
      </c>
      <c r="F70" s="85">
        <v>544861237</v>
      </c>
      <c r="G70" s="85">
        <v>0</v>
      </c>
      <c r="H70" s="85">
        <v>519814208.19</v>
      </c>
      <c r="I70" s="85">
        <v>284296649.92000002</v>
      </c>
      <c r="J70" s="85">
        <v>279711115.83999997</v>
      </c>
      <c r="K70" s="87">
        <f t="shared" si="30"/>
        <v>0.9540304446175899</v>
      </c>
      <c r="L70" s="87">
        <f t="shared" si="31"/>
        <v>0.52177807965443501</v>
      </c>
      <c r="N70" s="80"/>
      <c r="O70" s="80"/>
    </row>
    <row r="71" spans="1:17" ht="45" x14ac:dyDescent="0.25">
      <c r="A71" s="82" t="s">
        <v>101</v>
      </c>
      <c r="B71" s="83" t="s">
        <v>13</v>
      </c>
      <c r="C71" s="83" t="s">
        <v>14</v>
      </c>
      <c r="D71" s="83" t="s">
        <v>15</v>
      </c>
      <c r="E71" s="84" t="s">
        <v>102</v>
      </c>
      <c r="F71" s="85">
        <v>17060000</v>
      </c>
      <c r="G71" s="85">
        <v>0</v>
      </c>
      <c r="H71" s="85">
        <v>4063400</v>
      </c>
      <c r="I71" s="85">
        <v>4063400</v>
      </c>
      <c r="J71" s="85">
        <v>4063400</v>
      </c>
      <c r="K71" s="87">
        <f t="shared" si="30"/>
        <v>0.23818288393903869</v>
      </c>
      <c r="L71" s="87">
        <f t="shared" si="31"/>
        <v>0.23818288393903869</v>
      </c>
      <c r="N71" s="80"/>
      <c r="O71" s="80"/>
    </row>
    <row r="72" spans="1:17" ht="45" x14ac:dyDescent="0.25">
      <c r="A72" s="82" t="s">
        <v>101</v>
      </c>
      <c r="B72" s="83" t="s">
        <v>67</v>
      </c>
      <c r="C72" s="83" t="s">
        <v>68</v>
      </c>
      <c r="D72" s="83" t="s">
        <v>15</v>
      </c>
      <c r="E72" s="84" t="s">
        <v>102</v>
      </c>
      <c r="F72" s="85">
        <v>1030794020</v>
      </c>
      <c r="G72" s="85">
        <v>0</v>
      </c>
      <c r="H72" s="85">
        <v>528787178</v>
      </c>
      <c r="I72" s="85">
        <v>465734649</v>
      </c>
      <c r="J72" s="85">
        <v>465734649</v>
      </c>
      <c r="K72" s="87">
        <f t="shared" si="30"/>
        <v>0.51299014908914586</v>
      </c>
      <c r="L72" s="87">
        <f t="shared" si="31"/>
        <v>0.45182125620014751</v>
      </c>
      <c r="N72" s="80"/>
      <c r="O72" s="80"/>
    </row>
    <row r="73" spans="1:17" ht="30" x14ac:dyDescent="0.25">
      <c r="A73" s="82" t="s">
        <v>103</v>
      </c>
      <c r="B73" s="83" t="s">
        <v>67</v>
      </c>
      <c r="C73" s="83" t="s">
        <v>68</v>
      </c>
      <c r="D73" s="83" t="s">
        <v>15</v>
      </c>
      <c r="E73" s="84" t="s">
        <v>104</v>
      </c>
      <c r="F73" s="85">
        <v>75300000</v>
      </c>
      <c r="G73" s="85">
        <v>0</v>
      </c>
      <c r="H73" s="85">
        <v>75300000</v>
      </c>
      <c r="I73" s="85">
        <v>25170000</v>
      </c>
      <c r="J73" s="85">
        <v>25170000</v>
      </c>
      <c r="K73" s="87">
        <f t="shared" si="30"/>
        <v>1</v>
      </c>
      <c r="L73" s="87">
        <f t="shared" si="31"/>
        <v>0.33426294820717134</v>
      </c>
      <c r="N73" s="80"/>
      <c r="O73" s="80"/>
    </row>
    <row r="74" spans="1:17" ht="30" x14ac:dyDescent="0.25">
      <c r="A74" s="82" t="s">
        <v>105</v>
      </c>
      <c r="B74" s="83" t="s">
        <v>13</v>
      </c>
      <c r="C74" s="83" t="s">
        <v>14</v>
      </c>
      <c r="D74" s="83" t="s">
        <v>15</v>
      </c>
      <c r="E74" s="84" t="s">
        <v>106</v>
      </c>
      <c r="F74" s="85">
        <v>20000000</v>
      </c>
      <c r="G74" s="85">
        <v>0</v>
      </c>
      <c r="H74" s="85">
        <v>7439664.1699999999</v>
      </c>
      <c r="I74" s="85">
        <v>7439664.1699999999</v>
      </c>
      <c r="J74" s="85">
        <v>7439664.1699999999</v>
      </c>
      <c r="K74" s="87">
        <f t="shared" si="30"/>
        <v>0.3719832085</v>
      </c>
      <c r="L74" s="87">
        <f t="shared" si="31"/>
        <v>0.3719832085</v>
      </c>
      <c r="N74" s="80"/>
      <c r="O74" s="80"/>
    </row>
    <row r="75" spans="1:17" ht="30" x14ac:dyDescent="0.25">
      <c r="A75" s="82" t="s">
        <v>105</v>
      </c>
      <c r="B75" s="83" t="s">
        <v>67</v>
      </c>
      <c r="C75" s="83" t="s">
        <v>68</v>
      </c>
      <c r="D75" s="83" t="s">
        <v>15</v>
      </c>
      <c r="E75" s="84" t="s">
        <v>106</v>
      </c>
      <c r="F75" s="85">
        <v>7000000</v>
      </c>
      <c r="G75" s="85">
        <v>0</v>
      </c>
      <c r="H75" s="85">
        <v>0</v>
      </c>
      <c r="I75" s="85">
        <v>0</v>
      </c>
      <c r="J75" s="85">
        <v>0</v>
      </c>
      <c r="K75" s="87">
        <f t="shared" si="30"/>
        <v>0</v>
      </c>
      <c r="L75" s="87">
        <f t="shared" si="31"/>
        <v>0</v>
      </c>
      <c r="N75" s="80"/>
      <c r="O75" s="80"/>
    </row>
    <row r="76" spans="1:17" ht="30" x14ac:dyDescent="0.25">
      <c r="A76" s="82" t="s">
        <v>107</v>
      </c>
      <c r="B76" s="83" t="s">
        <v>13</v>
      </c>
      <c r="C76" s="83" t="s">
        <v>14</v>
      </c>
      <c r="D76" s="83" t="s">
        <v>15</v>
      </c>
      <c r="E76" s="84" t="s">
        <v>108</v>
      </c>
      <c r="F76" s="85">
        <v>21648000</v>
      </c>
      <c r="G76" s="85">
        <v>0</v>
      </c>
      <c r="H76" s="85">
        <v>2722500</v>
      </c>
      <c r="I76" s="85">
        <v>2722500</v>
      </c>
      <c r="J76" s="85">
        <v>2722500</v>
      </c>
      <c r="K76" s="87">
        <f t="shared" si="30"/>
        <v>0.12576219512195122</v>
      </c>
      <c r="L76" s="87">
        <f t="shared" si="31"/>
        <v>0.12576219512195122</v>
      </c>
      <c r="N76" s="80"/>
      <c r="O76" s="80"/>
    </row>
    <row r="77" spans="1:17" ht="30" x14ac:dyDescent="0.25">
      <c r="A77" s="82" t="s">
        <v>107</v>
      </c>
      <c r="B77" s="83" t="s">
        <v>67</v>
      </c>
      <c r="C77" s="83" t="s">
        <v>68</v>
      </c>
      <c r="D77" s="83" t="s">
        <v>15</v>
      </c>
      <c r="E77" s="84" t="s">
        <v>108</v>
      </c>
      <c r="F77" s="85">
        <v>542600000</v>
      </c>
      <c r="G77" s="85">
        <v>0</v>
      </c>
      <c r="H77" s="85">
        <v>540599998</v>
      </c>
      <c r="I77" s="85">
        <v>234214899</v>
      </c>
      <c r="J77" s="85">
        <v>190512583</v>
      </c>
      <c r="K77" s="87">
        <f t="shared" si="30"/>
        <v>0.99631403980833022</v>
      </c>
      <c r="L77" s="87">
        <f t="shared" si="31"/>
        <v>0.43165296535200887</v>
      </c>
      <c r="N77" s="80"/>
      <c r="O77" s="80"/>
    </row>
    <row r="78" spans="1:17" ht="75" x14ac:dyDescent="0.25">
      <c r="A78" s="82" t="s">
        <v>109</v>
      </c>
      <c r="B78" s="83" t="s">
        <v>13</v>
      </c>
      <c r="C78" s="83" t="s">
        <v>14</v>
      </c>
      <c r="D78" s="83" t="s">
        <v>15</v>
      </c>
      <c r="E78" s="84" t="s">
        <v>110</v>
      </c>
      <c r="F78" s="85">
        <v>50582914</v>
      </c>
      <c r="G78" s="85">
        <v>0</v>
      </c>
      <c r="H78" s="85">
        <v>12541408</v>
      </c>
      <c r="I78" s="85">
        <v>12541408</v>
      </c>
      <c r="J78" s="85">
        <v>12541408</v>
      </c>
      <c r="K78" s="87">
        <f t="shared" si="30"/>
        <v>0.24793763364443575</v>
      </c>
      <c r="L78" s="87">
        <f t="shared" si="31"/>
        <v>0.24793763364443575</v>
      </c>
      <c r="N78" s="80"/>
      <c r="O78" s="80"/>
    </row>
    <row r="79" spans="1:17" ht="75" x14ac:dyDescent="0.25">
      <c r="A79" s="82" t="s">
        <v>109</v>
      </c>
      <c r="B79" s="83" t="s">
        <v>67</v>
      </c>
      <c r="C79" s="83" t="s">
        <v>68</v>
      </c>
      <c r="D79" s="83" t="s">
        <v>15</v>
      </c>
      <c r="E79" s="84" t="s">
        <v>110</v>
      </c>
      <c r="F79" s="85">
        <v>1794595255</v>
      </c>
      <c r="G79" s="85">
        <v>0</v>
      </c>
      <c r="H79" s="85">
        <v>1228821482.77</v>
      </c>
      <c r="I79" s="85">
        <v>1220902054.77</v>
      </c>
      <c r="J79" s="85">
        <v>1219389884.77</v>
      </c>
      <c r="K79" s="87">
        <f t="shared" si="30"/>
        <v>0.68473461040662342</v>
      </c>
      <c r="L79" s="87">
        <f t="shared" si="31"/>
        <v>0.68032167775346086</v>
      </c>
      <c r="N79" s="80"/>
      <c r="O79" s="80"/>
    </row>
    <row r="80" spans="1:17" s="2" customFormat="1" ht="57" x14ac:dyDescent="0.25">
      <c r="A80" s="15" t="s">
        <v>225</v>
      </c>
      <c r="B80" s="13"/>
      <c r="C80" s="13"/>
      <c r="D80" s="14"/>
      <c r="E80" s="3" t="s">
        <v>226</v>
      </c>
      <c r="F80" s="55">
        <f t="shared" ref="F80:J80" si="32">SUM(F81:F82)</f>
        <v>7586034147</v>
      </c>
      <c r="G80" s="55">
        <f t="shared" si="32"/>
        <v>0</v>
      </c>
      <c r="H80" s="55">
        <f t="shared" si="32"/>
        <v>6949184439.6400003</v>
      </c>
      <c r="I80" s="55">
        <f t="shared" si="32"/>
        <v>5145036432.3600006</v>
      </c>
      <c r="J80" s="55">
        <f t="shared" si="32"/>
        <v>5143224082.5200005</v>
      </c>
      <c r="K80" s="11">
        <f>H80/F80</f>
        <v>0.91604971780784161</v>
      </c>
      <c r="L80" s="11">
        <f>I80/F80</f>
        <v>0.67822479211943376</v>
      </c>
      <c r="N80" s="80"/>
      <c r="O80" s="80"/>
    </row>
    <row r="81" spans="1:15" ht="45" x14ac:dyDescent="0.25">
      <c r="A81" s="82" t="s">
        <v>111</v>
      </c>
      <c r="B81" s="83" t="s">
        <v>67</v>
      </c>
      <c r="C81" s="83" t="s">
        <v>68</v>
      </c>
      <c r="D81" s="83" t="s">
        <v>15</v>
      </c>
      <c r="E81" s="84" t="s">
        <v>112</v>
      </c>
      <c r="F81" s="85">
        <v>1942157641</v>
      </c>
      <c r="G81" s="85">
        <v>0</v>
      </c>
      <c r="H81" s="85">
        <v>1796646283</v>
      </c>
      <c r="I81" s="85">
        <v>1583847027</v>
      </c>
      <c r="J81" s="85">
        <v>1583847027</v>
      </c>
      <c r="K81" s="87">
        <f t="shared" ref="K81:K82" si="33">H81/F81</f>
        <v>0.92507747315244837</v>
      </c>
      <c r="L81" s="87">
        <f t="shared" ref="L81:L82" si="34">I81/F81</f>
        <v>0.81550899554399248</v>
      </c>
      <c r="N81" s="80"/>
      <c r="O81" s="80"/>
    </row>
    <row r="82" spans="1:15" ht="30" x14ac:dyDescent="0.25">
      <c r="A82" s="82" t="s">
        <v>113</v>
      </c>
      <c r="B82" s="83" t="s">
        <v>67</v>
      </c>
      <c r="C82" s="83" t="s">
        <v>68</v>
      </c>
      <c r="D82" s="83" t="s">
        <v>15</v>
      </c>
      <c r="E82" s="84" t="s">
        <v>114</v>
      </c>
      <c r="F82" s="85">
        <v>5643876506</v>
      </c>
      <c r="G82" s="85">
        <v>0</v>
      </c>
      <c r="H82" s="85">
        <v>5152538156.6400003</v>
      </c>
      <c r="I82" s="85">
        <v>3561189405.3600001</v>
      </c>
      <c r="J82" s="85">
        <v>3559377055.52</v>
      </c>
      <c r="K82" s="87">
        <f t="shared" si="33"/>
        <v>0.91294310766054887</v>
      </c>
      <c r="L82" s="87">
        <f t="shared" si="34"/>
        <v>0.63098287171487588</v>
      </c>
      <c r="N82" s="80"/>
      <c r="O82" s="80"/>
    </row>
    <row r="83" spans="1:15" s="2" customFormat="1" ht="42.75" x14ac:dyDescent="0.25">
      <c r="A83" s="15" t="s">
        <v>227</v>
      </c>
      <c r="B83" s="13"/>
      <c r="C83" s="13"/>
      <c r="D83" s="14"/>
      <c r="E83" s="3" t="s">
        <v>228</v>
      </c>
      <c r="F83" s="55">
        <f t="shared" ref="F83:J83" si="35">SUM(F84:F95)</f>
        <v>23359992615</v>
      </c>
      <c r="G83" s="55">
        <f t="shared" si="35"/>
        <v>0</v>
      </c>
      <c r="H83" s="55">
        <f t="shared" si="35"/>
        <v>20842078329.280003</v>
      </c>
      <c r="I83" s="55">
        <f t="shared" si="35"/>
        <v>12351894544.039999</v>
      </c>
      <c r="J83" s="55">
        <f t="shared" si="35"/>
        <v>12306905550.299999</v>
      </c>
      <c r="K83" s="11">
        <f>H83/F83</f>
        <v>0.89221253930948652</v>
      </c>
      <c r="L83" s="11">
        <f>I83/F83</f>
        <v>0.52876277606819777</v>
      </c>
      <c r="N83" s="80"/>
      <c r="O83" s="80"/>
    </row>
    <row r="84" spans="1:15" ht="30" x14ac:dyDescent="0.25">
      <c r="A84" s="82" t="s">
        <v>115</v>
      </c>
      <c r="B84" s="83" t="s">
        <v>13</v>
      </c>
      <c r="C84" s="83" t="s">
        <v>14</v>
      </c>
      <c r="D84" s="83" t="s">
        <v>15</v>
      </c>
      <c r="E84" s="84" t="s">
        <v>116</v>
      </c>
      <c r="F84" s="85">
        <v>176166666</v>
      </c>
      <c r="G84" s="85">
        <v>0</v>
      </c>
      <c r="H84" s="85">
        <v>152166666</v>
      </c>
      <c r="I84" s="85">
        <v>12000000</v>
      </c>
      <c r="J84" s="85">
        <v>12000000</v>
      </c>
      <c r="K84" s="87">
        <f t="shared" ref="K84:K95" si="36">H84/F84</f>
        <v>0.86376537318359647</v>
      </c>
      <c r="L84" s="87">
        <f t="shared" ref="L84:L95" si="37">I84/F84</f>
        <v>6.8117313408201749E-2</v>
      </c>
      <c r="N84" s="80"/>
      <c r="O84" s="80"/>
    </row>
    <row r="85" spans="1:15" ht="30" x14ac:dyDescent="0.25">
      <c r="A85" s="82" t="s">
        <v>115</v>
      </c>
      <c r="B85" s="83" t="s">
        <v>67</v>
      </c>
      <c r="C85" s="83" t="s">
        <v>68</v>
      </c>
      <c r="D85" s="83" t="s">
        <v>15</v>
      </c>
      <c r="E85" s="84" t="s">
        <v>116</v>
      </c>
      <c r="F85" s="85">
        <v>1444400719</v>
      </c>
      <c r="G85" s="85">
        <v>0</v>
      </c>
      <c r="H85" s="85">
        <v>1436619991</v>
      </c>
      <c r="I85" s="85">
        <v>1193686657.3299999</v>
      </c>
      <c r="J85" s="85">
        <v>1178019991.3299999</v>
      </c>
      <c r="K85" s="87">
        <f t="shared" si="36"/>
        <v>0.99461317908690405</v>
      </c>
      <c r="L85" s="87">
        <f t="shared" si="37"/>
        <v>0.82642347212096612</v>
      </c>
      <c r="N85" s="80"/>
      <c r="O85" s="80"/>
    </row>
    <row r="86" spans="1:15" ht="120" x14ac:dyDescent="0.25">
      <c r="A86" s="82" t="s">
        <v>117</v>
      </c>
      <c r="B86" s="83" t="s">
        <v>13</v>
      </c>
      <c r="C86" s="83" t="s">
        <v>14</v>
      </c>
      <c r="D86" s="83" t="s">
        <v>15</v>
      </c>
      <c r="E86" s="84" t="s">
        <v>118</v>
      </c>
      <c r="F86" s="85">
        <v>62666667</v>
      </c>
      <c r="G86" s="85">
        <v>0</v>
      </c>
      <c r="H86" s="85">
        <v>57490328</v>
      </c>
      <c r="I86" s="85">
        <v>0</v>
      </c>
      <c r="J86" s="85">
        <v>0</v>
      </c>
      <c r="K86" s="87">
        <f t="shared" si="36"/>
        <v>0.91739884618404866</v>
      </c>
      <c r="L86" s="87">
        <f t="shared" si="37"/>
        <v>0</v>
      </c>
      <c r="N86" s="80"/>
      <c r="O86" s="80"/>
    </row>
    <row r="87" spans="1:15" ht="120" x14ac:dyDescent="0.25">
      <c r="A87" s="82" t="s">
        <v>117</v>
      </c>
      <c r="B87" s="83" t="s">
        <v>67</v>
      </c>
      <c r="C87" s="83" t="s">
        <v>68</v>
      </c>
      <c r="D87" s="83" t="s">
        <v>15</v>
      </c>
      <c r="E87" s="84" t="s">
        <v>118</v>
      </c>
      <c r="F87" s="85">
        <v>824872273</v>
      </c>
      <c r="G87" s="85">
        <v>0</v>
      </c>
      <c r="H87" s="85">
        <v>820763993</v>
      </c>
      <c r="I87" s="85">
        <v>646963456</v>
      </c>
      <c r="J87" s="85">
        <v>634296789</v>
      </c>
      <c r="K87" s="87">
        <f t="shared" si="36"/>
        <v>0.99501949558195413</v>
      </c>
      <c r="L87" s="87">
        <f t="shared" si="37"/>
        <v>0.784319557314057</v>
      </c>
      <c r="N87" s="80"/>
      <c r="O87" s="80"/>
    </row>
    <row r="88" spans="1:15" ht="75" x14ac:dyDescent="0.25">
      <c r="A88" s="82" t="s">
        <v>119</v>
      </c>
      <c r="B88" s="83" t="s">
        <v>13</v>
      </c>
      <c r="C88" s="83" t="s">
        <v>14</v>
      </c>
      <c r="D88" s="83" t="s">
        <v>15</v>
      </c>
      <c r="E88" s="84" t="s">
        <v>120</v>
      </c>
      <c r="F88" s="85">
        <v>4948000</v>
      </c>
      <c r="G88" s="85">
        <v>0</v>
      </c>
      <c r="H88" s="85">
        <v>1948000</v>
      </c>
      <c r="I88" s="85">
        <v>1948000</v>
      </c>
      <c r="J88" s="85">
        <v>1948000</v>
      </c>
      <c r="K88" s="87">
        <f t="shared" si="36"/>
        <v>0.39369442198868232</v>
      </c>
      <c r="L88" s="87">
        <f t="shared" si="37"/>
        <v>0.39369442198868232</v>
      </c>
      <c r="N88" s="80"/>
      <c r="O88" s="80"/>
    </row>
    <row r="89" spans="1:15" ht="75" x14ac:dyDescent="0.25">
      <c r="A89" s="82" t="s">
        <v>119</v>
      </c>
      <c r="B89" s="83" t="s">
        <v>67</v>
      </c>
      <c r="C89" s="83" t="s">
        <v>68</v>
      </c>
      <c r="D89" s="83" t="s">
        <v>15</v>
      </c>
      <c r="E89" s="84" t="s">
        <v>120</v>
      </c>
      <c r="F89" s="85">
        <v>383785799</v>
      </c>
      <c r="G89" s="85">
        <v>0</v>
      </c>
      <c r="H89" s="85">
        <v>234517368.55000001</v>
      </c>
      <c r="I89" s="85">
        <v>234517368.55000001</v>
      </c>
      <c r="J89" s="85">
        <v>234517368.55000001</v>
      </c>
      <c r="K89" s="87">
        <f t="shared" si="36"/>
        <v>0.61106317420046075</v>
      </c>
      <c r="L89" s="87">
        <f t="shared" si="37"/>
        <v>0.61106317420046075</v>
      </c>
      <c r="N89" s="80"/>
      <c r="O89" s="80"/>
    </row>
    <row r="90" spans="1:15" x14ac:dyDescent="0.25">
      <c r="A90" s="82" t="s">
        <v>121</v>
      </c>
      <c r="B90" s="83" t="s">
        <v>13</v>
      </c>
      <c r="C90" s="83" t="s">
        <v>14</v>
      </c>
      <c r="D90" s="83" t="s">
        <v>15</v>
      </c>
      <c r="E90" s="84" t="s">
        <v>122</v>
      </c>
      <c r="F90" s="85">
        <v>8725414266</v>
      </c>
      <c r="G90" s="85">
        <v>0</v>
      </c>
      <c r="H90" s="85">
        <v>7418297822.8999996</v>
      </c>
      <c r="I90" s="85">
        <v>6087453377.8400002</v>
      </c>
      <c r="J90" s="85">
        <v>6087453377.8400002</v>
      </c>
      <c r="K90" s="87">
        <f t="shared" si="36"/>
        <v>0.85019433997610949</v>
      </c>
      <c r="L90" s="87">
        <f t="shared" si="37"/>
        <v>0.69766926729894707</v>
      </c>
      <c r="N90" s="80"/>
      <c r="O90" s="80"/>
    </row>
    <row r="91" spans="1:15" x14ac:dyDescent="0.25">
      <c r="A91" s="82" t="s">
        <v>121</v>
      </c>
      <c r="B91" s="83" t="s">
        <v>67</v>
      </c>
      <c r="C91" s="83" t="s">
        <v>68</v>
      </c>
      <c r="D91" s="83" t="s">
        <v>15</v>
      </c>
      <c r="E91" s="84" t="s">
        <v>122</v>
      </c>
      <c r="F91" s="85">
        <v>9015029644</v>
      </c>
      <c r="G91" s="85">
        <v>0</v>
      </c>
      <c r="H91" s="85">
        <v>8297108308.0200005</v>
      </c>
      <c r="I91" s="85">
        <v>2512679322.3499999</v>
      </c>
      <c r="J91" s="85">
        <v>2496023661.6100001</v>
      </c>
      <c r="K91" s="87">
        <f t="shared" si="36"/>
        <v>0.92036395171946928</v>
      </c>
      <c r="L91" s="87">
        <f t="shared" si="37"/>
        <v>0.2787211380965704</v>
      </c>
      <c r="N91" s="80"/>
      <c r="O91" s="80"/>
    </row>
    <row r="92" spans="1:15" ht="90" x14ac:dyDescent="0.25">
      <c r="A92" s="82" t="s">
        <v>123</v>
      </c>
      <c r="B92" s="83" t="s">
        <v>13</v>
      </c>
      <c r="C92" s="83" t="s">
        <v>14</v>
      </c>
      <c r="D92" s="83" t="s">
        <v>15</v>
      </c>
      <c r="E92" s="84" t="s">
        <v>124</v>
      </c>
      <c r="F92" s="85">
        <v>149397976</v>
      </c>
      <c r="G92" s="85">
        <v>0</v>
      </c>
      <c r="H92" s="85">
        <v>58322509</v>
      </c>
      <c r="I92" s="85">
        <v>58322509</v>
      </c>
      <c r="J92" s="85">
        <v>58322509</v>
      </c>
      <c r="K92" s="87">
        <f t="shared" si="36"/>
        <v>0.39038352835516327</v>
      </c>
      <c r="L92" s="87">
        <f t="shared" si="37"/>
        <v>0.39038352835516327</v>
      </c>
      <c r="N92" s="80"/>
      <c r="O92" s="80"/>
    </row>
    <row r="93" spans="1:15" ht="90" x14ac:dyDescent="0.25">
      <c r="A93" s="82" t="s">
        <v>123</v>
      </c>
      <c r="B93" s="83" t="s">
        <v>67</v>
      </c>
      <c r="C93" s="83" t="s">
        <v>68</v>
      </c>
      <c r="D93" s="83" t="s">
        <v>15</v>
      </c>
      <c r="E93" s="84" t="s">
        <v>124</v>
      </c>
      <c r="F93" s="85">
        <v>877763605</v>
      </c>
      <c r="G93" s="85">
        <v>0</v>
      </c>
      <c r="H93" s="85">
        <v>703215094</v>
      </c>
      <c r="I93" s="85">
        <v>187382083.19</v>
      </c>
      <c r="J93" s="85">
        <v>187382083.19</v>
      </c>
      <c r="K93" s="87">
        <f t="shared" si="36"/>
        <v>0.8011440551810074</v>
      </c>
      <c r="L93" s="87">
        <f t="shared" si="37"/>
        <v>0.21347670616851333</v>
      </c>
      <c r="N93" s="80"/>
      <c r="O93" s="80"/>
    </row>
    <row r="94" spans="1:15" ht="120" x14ac:dyDescent="0.25">
      <c r="A94" s="82" t="s">
        <v>125</v>
      </c>
      <c r="B94" s="83" t="s">
        <v>13</v>
      </c>
      <c r="C94" s="83" t="s">
        <v>14</v>
      </c>
      <c r="D94" s="83" t="s">
        <v>15</v>
      </c>
      <c r="E94" s="84" t="s">
        <v>126</v>
      </c>
      <c r="F94" s="85">
        <v>34047000</v>
      </c>
      <c r="G94" s="85">
        <v>0</v>
      </c>
      <c r="H94" s="85">
        <v>9128248.8100000005</v>
      </c>
      <c r="I94" s="85">
        <v>9128248.8100000005</v>
      </c>
      <c r="J94" s="85">
        <v>9128248.8100000005</v>
      </c>
      <c r="K94" s="87">
        <f t="shared" si="36"/>
        <v>0.26810728727934913</v>
      </c>
      <c r="L94" s="87">
        <f t="shared" si="37"/>
        <v>0.26810728727934913</v>
      </c>
      <c r="N94" s="80"/>
      <c r="O94" s="80"/>
    </row>
    <row r="95" spans="1:15" ht="120" x14ac:dyDescent="0.25">
      <c r="A95" s="82" t="s">
        <v>125</v>
      </c>
      <c r="B95" s="83" t="s">
        <v>67</v>
      </c>
      <c r="C95" s="83" t="s">
        <v>68</v>
      </c>
      <c r="D95" s="83" t="s">
        <v>15</v>
      </c>
      <c r="E95" s="84" t="s">
        <v>126</v>
      </c>
      <c r="F95" s="85">
        <v>1661500000</v>
      </c>
      <c r="G95" s="85">
        <v>0</v>
      </c>
      <c r="H95" s="85">
        <v>1652500000</v>
      </c>
      <c r="I95" s="85">
        <v>1407813520.97</v>
      </c>
      <c r="J95" s="85">
        <v>1407813520.97</v>
      </c>
      <c r="K95" s="87">
        <f t="shared" si="36"/>
        <v>0.9945832079446284</v>
      </c>
      <c r="L95" s="87">
        <f t="shared" si="37"/>
        <v>0.84731478842612096</v>
      </c>
      <c r="N95" s="80"/>
      <c r="O95" s="80"/>
    </row>
    <row r="96" spans="1:15" s="2" customFormat="1" ht="42.75" x14ac:dyDescent="0.25">
      <c r="A96" s="15" t="s">
        <v>229</v>
      </c>
      <c r="B96" s="13"/>
      <c r="C96" s="13"/>
      <c r="D96" s="14"/>
      <c r="E96" s="3" t="s">
        <v>230</v>
      </c>
      <c r="F96" s="55">
        <f t="shared" ref="F96:J96" si="38">SUM(F97:F101)</f>
        <v>732000000</v>
      </c>
      <c r="G96" s="55">
        <f t="shared" si="38"/>
        <v>0</v>
      </c>
      <c r="H96" s="55">
        <f t="shared" si="38"/>
        <v>369994097.63999999</v>
      </c>
      <c r="I96" s="55">
        <f t="shared" si="38"/>
        <v>225862148.63999999</v>
      </c>
      <c r="J96" s="55">
        <f t="shared" si="38"/>
        <v>225671257.63999999</v>
      </c>
      <c r="K96" s="11">
        <f>H96/F96</f>
        <v>0.50545641754098358</v>
      </c>
      <c r="L96" s="11">
        <f>I96/F96</f>
        <v>0.30855484786885246</v>
      </c>
      <c r="N96" s="80"/>
      <c r="O96" s="80"/>
    </row>
    <row r="97" spans="1:15" ht="30" x14ac:dyDescent="0.25">
      <c r="A97" s="82" t="s">
        <v>127</v>
      </c>
      <c r="B97" s="83" t="s">
        <v>67</v>
      </c>
      <c r="C97" s="83" t="s">
        <v>68</v>
      </c>
      <c r="D97" s="83" t="s">
        <v>15</v>
      </c>
      <c r="E97" s="84" t="s">
        <v>128</v>
      </c>
      <c r="F97" s="85">
        <v>242000000</v>
      </c>
      <c r="G97" s="85">
        <v>0</v>
      </c>
      <c r="H97" s="85">
        <v>40077809</v>
      </c>
      <c r="I97" s="85">
        <v>40077809</v>
      </c>
      <c r="J97" s="85">
        <v>40077809</v>
      </c>
      <c r="K97" s="87">
        <f t="shared" ref="K97:K103" si="39">H97/F97</f>
        <v>0.16561078099173554</v>
      </c>
      <c r="L97" s="87">
        <f t="shared" ref="L97:L103" si="40">I97/F97</f>
        <v>0.16561078099173554</v>
      </c>
      <c r="N97" s="80"/>
      <c r="O97" s="80"/>
    </row>
    <row r="98" spans="1:15" ht="60" x14ac:dyDescent="0.25">
      <c r="A98" s="82" t="s">
        <v>129</v>
      </c>
      <c r="B98" s="83" t="s">
        <v>67</v>
      </c>
      <c r="C98" s="83" t="s">
        <v>68</v>
      </c>
      <c r="D98" s="83" t="s">
        <v>15</v>
      </c>
      <c r="E98" s="84" t="s">
        <v>130</v>
      </c>
      <c r="F98" s="85">
        <v>143300000</v>
      </c>
      <c r="G98" s="85">
        <v>0</v>
      </c>
      <c r="H98" s="85">
        <v>143300000</v>
      </c>
      <c r="I98" s="85">
        <v>0</v>
      </c>
      <c r="J98" s="85">
        <v>0</v>
      </c>
      <c r="K98" s="87">
        <f t="shared" si="39"/>
        <v>1</v>
      </c>
      <c r="L98" s="87">
        <f t="shared" si="40"/>
        <v>0</v>
      </c>
      <c r="N98" s="80"/>
      <c r="O98" s="80"/>
    </row>
    <row r="99" spans="1:15" ht="135" x14ac:dyDescent="0.25">
      <c r="A99" s="82" t="s">
        <v>131</v>
      </c>
      <c r="B99" s="83" t="s">
        <v>13</v>
      </c>
      <c r="C99" s="83" t="s">
        <v>14</v>
      </c>
      <c r="D99" s="83" t="s">
        <v>15</v>
      </c>
      <c r="E99" s="84" t="s">
        <v>132</v>
      </c>
      <c r="F99" s="85">
        <v>16700000</v>
      </c>
      <c r="G99" s="85">
        <v>0</v>
      </c>
      <c r="H99" s="85">
        <v>12043165</v>
      </c>
      <c r="I99" s="85">
        <v>12043165</v>
      </c>
      <c r="J99" s="85">
        <v>12043165</v>
      </c>
      <c r="K99" s="87">
        <f t="shared" si="39"/>
        <v>0.72114760479041917</v>
      </c>
      <c r="L99" s="87">
        <f t="shared" si="40"/>
        <v>0.72114760479041917</v>
      </c>
      <c r="N99" s="80"/>
      <c r="O99" s="80"/>
    </row>
    <row r="100" spans="1:15" ht="135" x14ac:dyDescent="0.25">
      <c r="A100" s="82" t="s">
        <v>131</v>
      </c>
      <c r="B100" s="83" t="s">
        <v>67</v>
      </c>
      <c r="C100" s="83" t="s">
        <v>68</v>
      </c>
      <c r="D100" s="83" t="s">
        <v>15</v>
      </c>
      <c r="E100" s="84" t="s">
        <v>132</v>
      </c>
      <c r="F100" s="85">
        <v>280000000</v>
      </c>
      <c r="G100" s="85">
        <v>0</v>
      </c>
      <c r="H100" s="85">
        <v>174573123.63999999</v>
      </c>
      <c r="I100" s="85">
        <v>173741174.63999999</v>
      </c>
      <c r="J100" s="85">
        <v>173550283.63999999</v>
      </c>
      <c r="K100" s="87">
        <f t="shared" si="39"/>
        <v>0.62347544157142853</v>
      </c>
      <c r="L100" s="87">
        <f t="shared" si="40"/>
        <v>0.62050419514285704</v>
      </c>
      <c r="N100" s="80"/>
      <c r="O100" s="80"/>
    </row>
    <row r="101" spans="1:15" ht="60" x14ac:dyDescent="0.25">
      <c r="A101" s="82" t="s">
        <v>133</v>
      </c>
      <c r="B101" s="83" t="s">
        <v>67</v>
      </c>
      <c r="C101" s="83" t="s">
        <v>68</v>
      </c>
      <c r="D101" s="83" t="s">
        <v>15</v>
      </c>
      <c r="E101" s="84" t="s">
        <v>134</v>
      </c>
      <c r="F101" s="85">
        <v>50000000</v>
      </c>
      <c r="G101" s="85">
        <v>0</v>
      </c>
      <c r="H101" s="85">
        <v>0</v>
      </c>
      <c r="I101" s="85">
        <v>0</v>
      </c>
      <c r="J101" s="85">
        <v>0</v>
      </c>
      <c r="K101" s="87">
        <f t="shared" si="39"/>
        <v>0</v>
      </c>
      <c r="L101" s="87">
        <f t="shared" si="40"/>
        <v>0</v>
      </c>
      <c r="N101" s="80"/>
      <c r="O101" s="80"/>
    </row>
    <row r="102" spans="1:15" ht="45" x14ac:dyDescent="0.25">
      <c r="A102" s="82" t="s">
        <v>135</v>
      </c>
      <c r="B102" s="83" t="s">
        <v>13</v>
      </c>
      <c r="C102" s="83" t="s">
        <v>14</v>
      </c>
      <c r="D102" s="83" t="s">
        <v>15</v>
      </c>
      <c r="E102" s="84" t="s">
        <v>136</v>
      </c>
      <c r="F102" s="85">
        <v>270445451.06999999</v>
      </c>
      <c r="G102" s="85">
        <v>0</v>
      </c>
      <c r="H102" s="85">
        <v>170130107.66999999</v>
      </c>
      <c r="I102" s="85">
        <v>170130107.66999999</v>
      </c>
      <c r="J102" s="85">
        <v>169875899.66999999</v>
      </c>
      <c r="K102" s="87">
        <f t="shared" si="39"/>
        <v>0.62907365236461243</v>
      </c>
      <c r="L102" s="87">
        <f t="shared" si="40"/>
        <v>0.62907365236461243</v>
      </c>
      <c r="N102" s="80"/>
      <c r="O102" s="80"/>
    </row>
    <row r="103" spans="1:15" ht="45" x14ac:dyDescent="0.25">
      <c r="A103" s="82" t="s">
        <v>135</v>
      </c>
      <c r="B103" s="83" t="s">
        <v>67</v>
      </c>
      <c r="C103" s="83" t="s">
        <v>68</v>
      </c>
      <c r="D103" s="83" t="s">
        <v>15</v>
      </c>
      <c r="E103" s="84" t="s">
        <v>136</v>
      </c>
      <c r="F103" s="85">
        <v>590000000</v>
      </c>
      <c r="G103" s="85">
        <v>0</v>
      </c>
      <c r="H103" s="85">
        <v>547966654.32000005</v>
      </c>
      <c r="I103" s="85">
        <v>547966653.32000005</v>
      </c>
      <c r="J103" s="85">
        <v>543350037.32000005</v>
      </c>
      <c r="K103" s="87">
        <f t="shared" si="39"/>
        <v>0.92875704122033909</v>
      </c>
      <c r="L103" s="87">
        <f t="shared" si="40"/>
        <v>0.92875703952542377</v>
      </c>
      <c r="N103" s="80"/>
      <c r="O103" s="80"/>
    </row>
    <row r="104" spans="1:15" s="2" customFormat="1" ht="28.5" x14ac:dyDescent="0.25">
      <c r="A104" s="45" t="s">
        <v>175</v>
      </c>
      <c r="B104" s="47"/>
      <c r="C104" s="47"/>
      <c r="D104" s="46"/>
      <c r="E104" s="48" t="s">
        <v>174</v>
      </c>
      <c r="F104" s="57">
        <f t="shared" ref="F104:J104" si="41">SUM(F108+F114+F105)</f>
        <v>2466000000</v>
      </c>
      <c r="G104" s="57">
        <f t="shared" si="41"/>
        <v>58671203.799999997</v>
      </c>
      <c r="H104" s="57">
        <f t="shared" si="41"/>
        <v>910576658.13000011</v>
      </c>
      <c r="I104" s="57">
        <f t="shared" si="41"/>
        <v>884856025.13000011</v>
      </c>
      <c r="J104" s="57">
        <f t="shared" si="41"/>
        <v>884856025.13000011</v>
      </c>
      <c r="K104" s="44">
        <f>H104/F104</f>
        <v>0.36925249721411196</v>
      </c>
      <c r="L104" s="44">
        <f>I104/F104</f>
        <v>0.35882239461881593</v>
      </c>
      <c r="M104" s="49"/>
      <c r="N104" s="80"/>
      <c r="O104" s="80"/>
    </row>
    <row r="105" spans="1:15" s="2" customFormat="1" ht="28.5" x14ac:dyDescent="0.25">
      <c r="A105" s="8" t="s">
        <v>231</v>
      </c>
      <c r="B105" s="9"/>
      <c r="C105" s="9"/>
      <c r="D105" s="10"/>
      <c r="E105" s="6" t="s">
        <v>232</v>
      </c>
      <c r="F105" s="53">
        <f t="shared" ref="F105:J105" si="42">F106</f>
        <v>889000000</v>
      </c>
      <c r="G105" s="53">
        <f t="shared" si="42"/>
        <v>58671203.799999997</v>
      </c>
      <c r="H105" s="53">
        <f t="shared" si="42"/>
        <v>142872854.19999999</v>
      </c>
      <c r="I105" s="53">
        <f t="shared" si="42"/>
        <v>141449770.19999999</v>
      </c>
      <c r="J105" s="53">
        <f t="shared" si="42"/>
        <v>141449770.19999999</v>
      </c>
      <c r="K105" s="89">
        <f t="shared" ref="K105:K107" si="43">H105/F105</f>
        <v>0.16071187199100112</v>
      </c>
      <c r="L105" s="89">
        <f t="shared" ref="L105:L107" si="44">I105/F105</f>
        <v>0.15911110258717659</v>
      </c>
      <c r="M105" s="49"/>
      <c r="N105" s="80"/>
      <c r="O105" s="80"/>
    </row>
    <row r="106" spans="1:15" s="2" customFormat="1" x14ac:dyDescent="0.25">
      <c r="A106" s="12" t="s">
        <v>233</v>
      </c>
      <c r="B106" s="13"/>
      <c r="C106" s="13"/>
      <c r="D106" s="14"/>
      <c r="E106" s="4" t="s">
        <v>234</v>
      </c>
      <c r="F106" s="55">
        <f t="shared" ref="F106:J106" si="45">+F107</f>
        <v>889000000</v>
      </c>
      <c r="G106" s="55">
        <f t="shared" si="45"/>
        <v>58671203.799999997</v>
      </c>
      <c r="H106" s="55">
        <f t="shared" si="45"/>
        <v>142872854.19999999</v>
      </c>
      <c r="I106" s="55">
        <f t="shared" si="45"/>
        <v>141449770.19999999</v>
      </c>
      <c r="J106" s="55">
        <f t="shared" si="45"/>
        <v>141449770.19999999</v>
      </c>
      <c r="K106" s="89">
        <f t="shared" si="43"/>
        <v>0.16071187199100112</v>
      </c>
      <c r="L106" s="89">
        <f t="shared" si="44"/>
        <v>0.15911110258717659</v>
      </c>
      <c r="M106" s="49"/>
      <c r="N106" s="80"/>
      <c r="O106" s="80"/>
    </row>
    <row r="107" spans="1:15" s="2" customFormat="1" ht="30" x14ac:dyDescent="0.25">
      <c r="A107" s="82" t="s">
        <v>193</v>
      </c>
      <c r="B107" s="83" t="s">
        <v>13</v>
      </c>
      <c r="C107" s="83" t="s">
        <v>14</v>
      </c>
      <c r="D107" s="83" t="s">
        <v>15</v>
      </c>
      <c r="E107" s="84" t="s">
        <v>192</v>
      </c>
      <c r="F107" s="85">
        <v>889000000</v>
      </c>
      <c r="G107" s="85">
        <v>58671203.799999997</v>
      </c>
      <c r="H107" s="85">
        <v>142872854.19999999</v>
      </c>
      <c r="I107" s="85">
        <v>141449770.19999999</v>
      </c>
      <c r="J107" s="85">
        <v>141449770.19999999</v>
      </c>
      <c r="K107" s="87">
        <f t="shared" si="43"/>
        <v>0.16071187199100112</v>
      </c>
      <c r="L107" s="87">
        <f t="shared" si="44"/>
        <v>0.15911110258717659</v>
      </c>
      <c r="M107" s="49"/>
      <c r="N107" s="80"/>
      <c r="O107" s="80"/>
    </row>
    <row r="108" spans="1:15" s="2" customFormat="1" x14ac:dyDescent="0.25">
      <c r="A108" s="12" t="s">
        <v>235</v>
      </c>
      <c r="B108" s="13"/>
      <c r="C108" s="13"/>
      <c r="D108" s="14"/>
      <c r="E108" s="6" t="s">
        <v>236</v>
      </c>
      <c r="F108" s="55">
        <f t="shared" ref="F108:J108" si="46">F109</f>
        <v>617000000</v>
      </c>
      <c r="G108" s="55">
        <f t="shared" si="46"/>
        <v>0</v>
      </c>
      <c r="H108" s="55">
        <f t="shared" si="46"/>
        <v>417695760</v>
      </c>
      <c r="I108" s="55">
        <f t="shared" si="46"/>
        <v>414002768</v>
      </c>
      <c r="J108" s="55">
        <f t="shared" si="46"/>
        <v>414002768</v>
      </c>
      <c r="K108" s="11">
        <f>H108/F108</f>
        <v>0.67697854132901136</v>
      </c>
      <c r="L108" s="11">
        <f>I108/F108</f>
        <v>0.67099314100486218</v>
      </c>
      <c r="N108" s="80"/>
      <c r="O108" s="80"/>
    </row>
    <row r="109" spans="1:15" s="2" customFormat="1" ht="42.75" x14ac:dyDescent="0.25">
      <c r="A109" s="12" t="s">
        <v>237</v>
      </c>
      <c r="B109" s="13"/>
      <c r="C109" s="13"/>
      <c r="D109" s="14"/>
      <c r="E109" s="4" t="s">
        <v>238</v>
      </c>
      <c r="F109" s="55">
        <f t="shared" ref="F109:J109" si="47">F110+F113</f>
        <v>617000000</v>
      </c>
      <c r="G109" s="55">
        <f t="shared" si="47"/>
        <v>0</v>
      </c>
      <c r="H109" s="55">
        <f t="shared" si="47"/>
        <v>417695760</v>
      </c>
      <c r="I109" s="55">
        <f t="shared" si="47"/>
        <v>414002768</v>
      </c>
      <c r="J109" s="55">
        <f t="shared" si="47"/>
        <v>414002768</v>
      </c>
      <c r="K109" s="11">
        <f>H109/F109</f>
        <v>0.67697854132901136</v>
      </c>
      <c r="L109" s="11">
        <f>I109/F109</f>
        <v>0.67099314100486218</v>
      </c>
      <c r="N109" s="80"/>
      <c r="O109" s="80"/>
    </row>
    <row r="110" spans="1:15" s="2" customFormat="1" ht="71.25" x14ac:dyDescent="0.25">
      <c r="A110" s="12" t="s">
        <v>191</v>
      </c>
      <c r="B110" s="13"/>
      <c r="C110" s="13"/>
      <c r="D110" s="14"/>
      <c r="E110" s="4" t="s">
        <v>270</v>
      </c>
      <c r="F110" s="55">
        <f t="shared" ref="F110:J110" si="48">SUM(F111:F112)</f>
        <v>469000000</v>
      </c>
      <c r="G110" s="55">
        <f t="shared" si="48"/>
        <v>0</v>
      </c>
      <c r="H110" s="55">
        <f t="shared" si="48"/>
        <v>405122030</v>
      </c>
      <c r="I110" s="55">
        <f t="shared" si="48"/>
        <v>401429038</v>
      </c>
      <c r="J110" s="55">
        <f t="shared" si="48"/>
        <v>401429038</v>
      </c>
      <c r="K110" s="11">
        <f>H110/F110</f>
        <v>0.86379963752665245</v>
      </c>
      <c r="L110" s="11">
        <f>I110/F110</f>
        <v>0.85592545415778254</v>
      </c>
      <c r="N110" s="80"/>
      <c r="O110" s="80"/>
    </row>
    <row r="111" spans="1:15" ht="30" x14ac:dyDescent="0.25">
      <c r="A111" s="82" t="s">
        <v>137</v>
      </c>
      <c r="B111" s="83" t="s">
        <v>13</v>
      </c>
      <c r="C111" s="83" t="s">
        <v>14</v>
      </c>
      <c r="D111" s="83" t="s">
        <v>15</v>
      </c>
      <c r="E111" s="84" t="s">
        <v>138</v>
      </c>
      <c r="F111" s="85">
        <v>406000000</v>
      </c>
      <c r="G111" s="85">
        <v>0</v>
      </c>
      <c r="H111" s="85">
        <v>357820412</v>
      </c>
      <c r="I111" s="85">
        <v>354127420</v>
      </c>
      <c r="J111" s="85">
        <v>354127420</v>
      </c>
      <c r="K111" s="87">
        <f t="shared" ref="K111:K113" si="49">H111/F111</f>
        <v>0.88133106403940886</v>
      </c>
      <c r="L111" s="87">
        <f t="shared" ref="L111:L113" si="50">I111/F111</f>
        <v>0.87223502463054192</v>
      </c>
      <c r="N111" s="80"/>
      <c r="O111" s="80"/>
    </row>
    <row r="112" spans="1:15" ht="60" x14ac:dyDescent="0.25">
      <c r="A112" s="82" t="s">
        <v>139</v>
      </c>
      <c r="B112" s="83" t="s">
        <v>13</v>
      </c>
      <c r="C112" s="83" t="s">
        <v>14</v>
      </c>
      <c r="D112" s="83" t="s">
        <v>15</v>
      </c>
      <c r="E112" s="84" t="s">
        <v>140</v>
      </c>
      <c r="F112" s="85">
        <v>63000000</v>
      </c>
      <c r="G112" s="85">
        <v>0</v>
      </c>
      <c r="H112" s="85">
        <v>47301618</v>
      </c>
      <c r="I112" s="85">
        <v>47301618</v>
      </c>
      <c r="J112" s="85">
        <v>47301618</v>
      </c>
      <c r="K112" s="87">
        <f t="shared" si="49"/>
        <v>0.75081933333333328</v>
      </c>
      <c r="L112" s="87">
        <f t="shared" si="50"/>
        <v>0.75081933333333328</v>
      </c>
      <c r="N112" s="80"/>
      <c r="O112" s="80"/>
    </row>
    <row r="113" spans="1:15" ht="30" x14ac:dyDescent="0.25">
      <c r="A113" s="82" t="s">
        <v>190</v>
      </c>
      <c r="B113" s="83" t="s">
        <v>67</v>
      </c>
      <c r="C113" s="83" t="s">
        <v>68</v>
      </c>
      <c r="D113" s="83" t="s">
        <v>15</v>
      </c>
      <c r="E113" s="84" t="s">
        <v>189</v>
      </c>
      <c r="F113" s="85">
        <v>148000000</v>
      </c>
      <c r="G113" s="85">
        <v>0</v>
      </c>
      <c r="H113" s="85">
        <v>12573730</v>
      </c>
      <c r="I113" s="85">
        <v>12573730</v>
      </c>
      <c r="J113" s="85">
        <v>12573730</v>
      </c>
      <c r="K113" s="87">
        <f t="shared" si="49"/>
        <v>8.4957635135135129E-2</v>
      </c>
      <c r="L113" s="87">
        <f t="shared" si="50"/>
        <v>8.4957635135135129E-2</v>
      </c>
      <c r="N113" s="80"/>
      <c r="O113" s="80"/>
    </row>
    <row r="114" spans="1:15" s="2" customFormat="1" ht="28.5" x14ac:dyDescent="0.25">
      <c r="A114" s="12" t="s">
        <v>188</v>
      </c>
      <c r="B114" s="13"/>
      <c r="C114" s="13"/>
      <c r="D114" s="14"/>
      <c r="E114" s="24" t="s">
        <v>187</v>
      </c>
      <c r="F114" s="55">
        <f t="shared" ref="F114:J114" si="51">F115</f>
        <v>960000000</v>
      </c>
      <c r="G114" s="55">
        <f t="shared" si="51"/>
        <v>0</v>
      </c>
      <c r="H114" s="55">
        <f t="shared" si="51"/>
        <v>350008043.93000001</v>
      </c>
      <c r="I114" s="55">
        <f t="shared" si="51"/>
        <v>329403486.93000001</v>
      </c>
      <c r="J114" s="55">
        <f t="shared" si="51"/>
        <v>329403486.93000001</v>
      </c>
      <c r="K114" s="11">
        <f>H114/F114</f>
        <v>0.36459171242708333</v>
      </c>
      <c r="L114" s="11">
        <f>I114/F114</f>
        <v>0.34312863221875001</v>
      </c>
      <c r="N114" s="80"/>
      <c r="O114" s="80"/>
    </row>
    <row r="115" spans="1:15" s="2" customFormat="1" x14ac:dyDescent="0.25">
      <c r="A115" s="12" t="s">
        <v>239</v>
      </c>
      <c r="B115" s="13"/>
      <c r="C115" s="13"/>
      <c r="D115" s="14"/>
      <c r="E115" s="24" t="s">
        <v>240</v>
      </c>
      <c r="F115" s="55">
        <f t="shared" ref="F115:J115" si="52">SUM(F116:F117)</f>
        <v>960000000</v>
      </c>
      <c r="G115" s="55">
        <f t="shared" si="52"/>
        <v>0</v>
      </c>
      <c r="H115" s="55">
        <f t="shared" si="52"/>
        <v>350008043.93000001</v>
      </c>
      <c r="I115" s="55">
        <f t="shared" si="52"/>
        <v>329403486.93000001</v>
      </c>
      <c r="J115" s="55">
        <f t="shared" si="52"/>
        <v>329403486.93000001</v>
      </c>
      <c r="K115" s="11">
        <f>H115/F115</f>
        <v>0.36459171242708333</v>
      </c>
      <c r="L115" s="11">
        <f>I115/F115</f>
        <v>0.34312863221875001</v>
      </c>
      <c r="N115" s="80"/>
      <c r="O115" s="80"/>
    </row>
    <row r="116" spans="1:15" x14ac:dyDescent="0.25">
      <c r="A116" s="82" t="s">
        <v>141</v>
      </c>
      <c r="B116" s="83" t="s">
        <v>13</v>
      </c>
      <c r="C116" s="83" t="s">
        <v>14</v>
      </c>
      <c r="D116" s="83" t="s">
        <v>15</v>
      </c>
      <c r="E116" s="84" t="s">
        <v>142</v>
      </c>
      <c r="F116" s="85">
        <v>360000000</v>
      </c>
      <c r="G116" s="85">
        <v>0</v>
      </c>
      <c r="H116" s="85">
        <v>67810639.799999997</v>
      </c>
      <c r="I116" s="85">
        <v>47206082.799999997</v>
      </c>
      <c r="J116" s="85">
        <v>47206082.799999997</v>
      </c>
      <c r="K116" s="87">
        <f t="shared" ref="K116:K117" si="53">H116/F116</f>
        <v>0.18836288833333331</v>
      </c>
      <c r="L116" s="87">
        <f t="shared" ref="L116:L117" si="54">I116/F116</f>
        <v>0.13112800777777778</v>
      </c>
      <c r="N116" s="80"/>
      <c r="O116" s="80"/>
    </row>
    <row r="117" spans="1:15" x14ac:dyDescent="0.25">
      <c r="A117" s="82" t="s">
        <v>141</v>
      </c>
      <c r="B117" s="83" t="s">
        <v>67</v>
      </c>
      <c r="C117" s="83" t="s">
        <v>68</v>
      </c>
      <c r="D117" s="83" t="s">
        <v>15</v>
      </c>
      <c r="E117" s="84" t="s">
        <v>142</v>
      </c>
      <c r="F117" s="85">
        <v>600000000</v>
      </c>
      <c r="G117" s="85">
        <v>0</v>
      </c>
      <c r="H117" s="85">
        <v>282197404.13</v>
      </c>
      <c r="I117" s="85">
        <v>282197404.13</v>
      </c>
      <c r="J117" s="85">
        <v>282197404.13</v>
      </c>
      <c r="K117" s="87">
        <f t="shared" si="53"/>
        <v>0.47032900688333334</v>
      </c>
      <c r="L117" s="87">
        <f t="shared" si="54"/>
        <v>0.47032900688333334</v>
      </c>
      <c r="N117" s="80"/>
      <c r="O117" s="80"/>
    </row>
    <row r="118" spans="1:15" s="2" customFormat="1" ht="42.75" x14ac:dyDescent="0.25">
      <c r="A118" s="45" t="s">
        <v>173</v>
      </c>
      <c r="B118" s="47"/>
      <c r="C118" s="47"/>
      <c r="D118" s="46"/>
      <c r="E118" s="48" t="s">
        <v>171</v>
      </c>
      <c r="F118" s="57">
        <f t="shared" ref="F118:J118" si="55">+F119+F125+F128+F123</f>
        <v>843000000</v>
      </c>
      <c r="G118" s="57">
        <f t="shared" si="55"/>
        <v>0</v>
      </c>
      <c r="H118" s="57">
        <f t="shared" si="55"/>
        <v>323167784.77999997</v>
      </c>
      <c r="I118" s="57">
        <f t="shared" si="55"/>
        <v>321894863.77999997</v>
      </c>
      <c r="J118" s="57">
        <f t="shared" si="55"/>
        <v>321894863.77999997</v>
      </c>
      <c r="K118" s="44">
        <f>H118/F118</f>
        <v>0.38335443034400946</v>
      </c>
      <c r="L118" s="44">
        <f>I118/F118</f>
        <v>0.38184444102016601</v>
      </c>
      <c r="M118" s="49"/>
      <c r="N118" s="80"/>
      <c r="O118" s="80"/>
    </row>
    <row r="119" spans="1:15" s="2" customFormat="1" x14ac:dyDescent="0.25">
      <c r="A119" s="25" t="s">
        <v>241</v>
      </c>
      <c r="B119" s="20"/>
      <c r="C119" s="20"/>
      <c r="D119" s="21"/>
      <c r="E119" s="26" t="s">
        <v>186</v>
      </c>
      <c r="F119" s="58">
        <f t="shared" ref="F119:J119" si="56">F120</f>
        <v>345000000</v>
      </c>
      <c r="G119" s="58">
        <f t="shared" si="56"/>
        <v>0</v>
      </c>
      <c r="H119" s="58">
        <f t="shared" si="56"/>
        <v>320270625.77999997</v>
      </c>
      <c r="I119" s="58">
        <f t="shared" si="56"/>
        <v>318997704.77999997</v>
      </c>
      <c r="J119" s="58">
        <f t="shared" si="56"/>
        <v>318997704.77999997</v>
      </c>
      <c r="K119" s="11">
        <f>H119/F119</f>
        <v>0.92832065443478251</v>
      </c>
      <c r="L119" s="11">
        <f>I119/F119</f>
        <v>0.92463102834782596</v>
      </c>
      <c r="N119" s="80"/>
      <c r="O119" s="80"/>
    </row>
    <row r="120" spans="1:15" s="2" customFormat="1" x14ac:dyDescent="0.25">
      <c r="A120" s="25" t="s">
        <v>242</v>
      </c>
      <c r="B120" s="20"/>
      <c r="C120" s="20"/>
      <c r="D120" s="21"/>
      <c r="E120" s="26" t="s">
        <v>243</v>
      </c>
      <c r="F120" s="58">
        <f t="shared" ref="F120:J120" si="57">+F121+F122</f>
        <v>345000000</v>
      </c>
      <c r="G120" s="58">
        <f t="shared" si="57"/>
        <v>0</v>
      </c>
      <c r="H120" s="58">
        <f t="shared" si="57"/>
        <v>320270625.77999997</v>
      </c>
      <c r="I120" s="58">
        <f t="shared" si="57"/>
        <v>318997704.77999997</v>
      </c>
      <c r="J120" s="58">
        <f t="shared" si="57"/>
        <v>318997704.77999997</v>
      </c>
      <c r="K120" s="11">
        <f>H120/F120</f>
        <v>0.92832065443478251</v>
      </c>
      <c r="L120" s="11">
        <f>I120/F120</f>
        <v>0.92463102834782596</v>
      </c>
      <c r="N120" s="80"/>
      <c r="O120" s="80"/>
    </row>
    <row r="121" spans="1:15" ht="30" x14ac:dyDescent="0.25">
      <c r="A121" s="82" t="s">
        <v>143</v>
      </c>
      <c r="B121" s="83" t="s">
        <v>67</v>
      </c>
      <c r="C121" s="83" t="s">
        <v>68</v>
      </c>
      <c r="D121" s="83" t="s">
        <v>15</v>
      </c>
      <c r="E121" s="84" t="s">
        <v>144</v>
      </c>
      <c r="F121" s="85">
        <v>325000000</v>
      </c>
      <c r="G121" s="85">
        <v>0</v>
      </c>
      <c r="H121" s="85">
        <v>313937244.77999997</v>
      </c>
      <c r="I121" s="85">
        <v>313937244.77999997</v>
      </c>
      <c r="J121" s="85">
        <v>313937244.77999997</v>
      </c>
      <c r="K121" s="87">
        <f t="shared" ref="K121:K126" si="58">H121/F121</f>
        <v>0.96596075316923069</v>
      </c>
      <c r="L121" s="87">
        <f t="shared" ref="L121:L126" si="59">I121/F121</f>
        <v>0.96596075316923069</v>
      </c>
      <c r="N121" s="80"/>
      <c r="O121" s="80"/>
    </row>
    <row r="122" spans="1:15" ht="45" x14ac:dyDescent="0.25">
      <c r="A122" s="82" t="s">
        <v>145</v>
      </c>
      <c r="B122" s="83" t="s">
        <v>67</v>
      </c>
      <c r="C122" s="83" t="s">
        <v>68</v>
      </c>
      <c r="D122" s="83" t="s">
        <v>15</v>
      </c>
      <c r="E122" s="84" t="s">
        <v>146</v>
      </c>
      <c r="F122" s="85">
        <v>20000000</v>
      </c>
      <c r="G122" s="85">
        <v>0</v>
      </c>
      <c r="H122" s="85">
        <v>6333381</v>
      </c>
      <c r="I122" s="85">
        <v>5060460</v>
      </c>
      <c r="J122" s="85">
        <v>5060460</v>
      </c>
      <c r="K122" s="87">
        <f t="shared" si="58"/>
        <v>0.31666905000000001</v>
      </c>
      <c r="L122" s="87">
        <f t="shared" si="59"/>
        <v>0.253023</v>
      </c>
      <c r="N122" s="80"/>
      <c r="O122" s="80"/>
    </row>
    <row r="123" spans="1:15" ht="30" x14ac:dyDescent="0.25">
      <c r="A123" s="82" t="s">
        <v>185</v>
      </c>
      <c r="B123" s="83" t="s">
        <v>67</v>
      </c>
      <c r="C123" s="83" t="s">
        <v>68</v>
      </c>
      <c r="D123" s="83" t="s">
        <v>15</v>
      </c>
      <c r="E123" s="84" t="s">
        <v>184</v>
      </c>
      <c r="F123" s="85">
        <v>26000000</v>
      </c>
      <c r="G123" s="85">
        <v>0</v>
      </c>
      <c r="H123" s="85">
        <v>1660000</v>
      </c>
      <c r="I123" s="85">
        <v>1660000</v>
      </c>
      <c r="J123" s="85">
        <v>1660000</v>
      </c>
      <c r="K123" s="87">
        <f t="shared" si="58"/>
        <v>6.3846153846153844E-2</v>
      </c>
      <c r="L123" s="87">
        <f t="shared" si="59"/>
        <v>6.3846153846153844E-2</v>
      </c>
      <c r="N123" s="80"/>
      <c r="O123" s="80"/>
    </row>
    <row r="124" spans="1:15" x14ac:dyDescent="0.25">
      <c r="A124" s="27" t="s">
        <v>244</v>
      </c>
      <c r="B124" s="28"/>
      <c r="C124" s="28"/>
      <c r="D124" s="29"/>
      <c r="E124" s="22" t="s">
        <v>245</v>
      </c>
      <c r="F124" s="60">
        <f t="shared" ref="F124:J124" si="60">SUM(F125)</f>
        <v>465000000</v>
      </c>
      <c r="G124" s="60">
        <f t="shared" si="60"/>
        <v>0</v>
      </c>
      <c r="H124" s="60">
        <f t="shared" si="60"/>
        <v>0</v>
      </c>
      <c r="I124" s="60">
        <f t="shared" si="60"/>
        <v>0</v>
      </c>
      <c r="J124" s="60">
        <f t="shared" si="60"/>
        <v>0</v>
      </c>
      <c r="K124" s="89">
        <f t="shared" si="58"/>
        <v>0</v>
      </c>
      <c r="L124" s="89">
        <f t="shared" si="59"/>
        <v>0</v>
      </c>
      <c r="N124" s="80"/>
      <c r="O124" s="80"/>
    </row>
    <row r="125" spans="1:15" ht="45" x14ac:dyDescent="0.25">
      <c r="A125" s="82" t="s">
        <v>183</v>
      </c>
      <c r="B125" s="83" t="s">
        <v>13</v>
      </c>
      <c r="C125" s="83" t="s">
        <v>182</v>
      </c>
      <c r="D125" s="83" t="s">
        <v>172</v>
      </c>
      <c r="E125" s="84" t="s">
        <v>181</v>
      </c>
      <c r="F125" s="85">
        <v>465000000</v>
      </c>
      <c r="G125" s="85">
        <v>0</v>
      </c>
      <c r="H125" s="85">
        <v>0</v>
      </c>
      <c r="I125" s="85">
        <v>0</v>
      </c>
      <c r="J125" s="85">
        <v>0</v>
      </c>
      <c r="K125" s="87">
        <f t="shared" si="58"/>
        <v>0</v>
      </c>
      <c r="L125" s="87">
        <f t="shared" si="59"/>
        <v>0</v>
      </c>
      <c r="N125" s="80"/>
      <c r="O125" s="80"/>
    </row>
    <row r="126" spans="1:15" ht="28.5" x14ac:dyDescent="0.25">
      <c r="A126" s="27" t="s">
        <v>180</v>
      </c>
      <c r="B126" s="28"/>
      <c r="C126" s="28"/>
      <c r="D126" s="29"/>
      <c r="E126" s="22" t="s">
        <v>179</v>
      </c>
      <c r="F126" s="60">
        <f t="shared" ref="F126:K127" si="61">+F127</f>
        <v>7000000</v>
      </c>
      <c r="G126" s="60">
        <f t="shared" si="61"/>
        <v>0</v>
      </c>
      <c r="H126" s="60">
        <f t="shared" si="61"/>
        <v>1237159</v>
      </c>
      <c r="I126" s="60">
        <f t="shared" si="61"/>
        <v>1237159</v>
      </c>
      <c r="J126" s="60">
        <f t="shared" si="61"/>
        <v>1237159</v>
      </c>
      <c r="K126" s="89">
        <f t="shared" si="58"/>
        <v>0.17673700000000001</v>
      </c>
      <c r="L126" s="89">
        <f t="shared" si="59"/>
        <v>0.17673700000000001</v>
      </c>
      <c r="N126" s="80"/>
      <c r="O126" s="80"/>
    </row>
    <row r="127" spans="1:15" x14ac:dyDescent="0.25">
      <c r="A127" s="27" t="s">
        <v>246</v>
      </c>
      <c r="B127" s="28"/>
      <c r="C127" s="28"/>
      <c r="D127" s="29"/>
      <c r="E127" s="22" t="s">
        <v>247</v>
      </c>
      <c r="F127" s="60">
        <f t="shared" si="61"/>
        <v>7000000</v>
      </c>
      <c r="G127" s="60">
        <f t="shared" si="61"/>
        <v>0</v>
      </c>
      <c r="H127" s="60">
        <f t="shared" si="61"/>
        <v>1237159</v>
      </c>
      <c r="I127" s="60">
        <f t="shared" si="61"/>
        <v>1237159</v>
      </c>
      <c r="J127" s="60">
        <f t="shared" si="61"/>
        <v>1237159</v>
      </c>
      <c r="K127" s="60">
        <f t="shared" si="61"/>
        <v>0.17673700000000001</v>
      </c>
      <c r="N127" s="80"/>
      <c r="O127" s="80"/>
    </row>
    <row r="128" spans="1:15" ht="30" x14ac:dyDescent="0.25">
      <c r="A128" s="62" t="s">
        <v>147</v>
      </c>
      <c r="B128" s="63" t="s">
        <v>67</v>
      </c>
      <c r="C128" s="83" t="s">
        <v>68</v>
      </c>
      <c r="D128" s="83" t="s">
        <v>15</v>
      </c>
      <c r="E128" s="84" t="s">
        <v>179</v>
      </c>
      <c r="F128" s="85">
        <v>7000000</v>
      </c>
      <c r="G128" s="85">
        <v>0</v>
      </c>
      <c r="H128" s="85">
        <v>1237159</v>
      </c>
      <c r="I128" s="85">
        <v>1237159</v>
      </c>
      <c r="J128" s="85">
        <v>1237159</v>
      </c>
      <c r="K128" s="87">
        <f>H128/F128</f>
        <v>0.17673700000000001</v>
      </c>
      <c r="L128" s="87">
        <f>I128/F128</f>
        <v>0.17673700000000001</v>
      </c>
      <c r="N128" s="80"/>
      <c r="O128" s="80"/>
    </row>
    <row r="129" spans="1:17" s="7" customFormat="1" x14ac:dyDescent="0.25">
      <c r="A129" s="30" t="s">
        <v>149</v>
      </c>
      <c r="B129" s="31"/>
      <c r="C129" s="31"/>
      <c r="D129" s="32"/>
      <c r="E129" s="33" t="s">
        <v>248</v>
      </c>
      <c r="F129" s="61">
        <f t="shared" ref="F129:J129" si="62">+F130+F133+F139+F142+F145+F149</f>
        <v>68633961587</v>
      </c>
      <c r="G129" s="61">
        <f t="shared" si="62"/>
        <v>0</v>
      </c>
      <c r="H129" s="61">
        <f t="shared" si="62"/>
        <v>38299961876.919998</v>
      </c>
      <c r="I129" s="61">
        <f t="shared" si="62"/>
        <v>21343645707.07</v>
      </c>
      <c r="J129" s="61">
        <f t="shared" si="62"/>
        <v>20656343510.07</v>
      </c>
      <c r="K129" s="66">
        <f>H129/F129</f>
        <v>0.55803221890916488</v>
      </c>
      <c r="L129" s="66">
        <f>I129/F129</f>
        <v>0.31097790676143505</v>
      </c>
      <c r="M129" s="51"/>
      <c r="N129" s="80"/>
      <c r="O129" s="80"/>
      <c r="P129" s="51"/>
      <c r="Q129" s="51"/>
    </row>
    <row r="130" spans="1:17" s="2" customFormat="1" ht="156.75" x14ac:dyDescent="0.25">
      <c r="A130" s="15" t="s">
        <v>249</v>
      </c>
      <c r="B130" s="13"/>
      <c r="C130" s="13"/>
      <c r="D130" s="14"/>
      <c r="E130" s="26" t="s">
        <v>250</v>
      </c>
      <c r="F130" s="54">
        <f t="shared" ref="F130:J130" si="63">SUM(F131:F132)</f>
        <v>10368889587</v>
      </c>
      <c r="G130" s="54">
        <f t="shared" si="63"/>
        <v>0</v>
      </c>
      <c r="H130" s="54">
        <f t="shared" si="63"/>
        <v>8091999785.9899998</v>
      </c>
      <c r="I130" s="54">
        <f t="shared" si="63"/>
        <v>4142829811.9200001</v>
      </c>
      <c r="J130" s="54">
        <f t="shared" si="63"/>
        <v>4141370644.9200001</v>
      </c>
      <c r="K130" s="11">
        <f>H130/F130</f>
        <v>0.78041141417257909</v>
      </c>
      <c r="L130" s="11">
        <f>I130/F130</f>
        <v>0.39954421128315176</v>
      </c>
      <c r="M130" s="67"/>
      <c r="N130" s="80"/>
      <c r="O130" s="80"/>
    </row>
    <row r="131" spans="1:17" ht="210" x14ac:dyDescent="0.25">
      <c r="A131" s="82" t="s">
        <v>148</v>
      </c>
      <c r="B131" s="83" t="s">
        <v>13</v>
      </c>
      <c r="C131" s="83" t="s">
        <v>14</v>
      </c>
      <c r="D131" s="83" t="s">
        <v>15</v>
      </c>
      <c r="E131" s="84" t="s">
        <v>150</v>
      </c>
      <c r="F131" s="85">
        <v>5000000000</v>
      </c>
      <c r="G131" s="85">
        <v>0</v>
      </c>
      <c r="H131" s="85">
        <v>3439541935.5</v>
      </c>
      <c r="I131" s="85">
        <v>1051119124</v>
      </c>
      <c r="J131" s="85">
        <v>1051119124</v>
      </c>
      <c r="K131" s="87">
        <f t="shared" ref="K131:K132" si="64">H131/F131</f>
        <v>0.68790838710000002</v>
      </c>
      <c r="L131" s="87">
        <f t="shared" ref="L131:L132" si="65">I131/F131</f>
        <v>0.21022382479999999</v>
      </c>
      <c r="N131" s="80"/>
      <c r="O131" s="80"/>
    </row>
    <row r="132" spans="1:17" ht="210" x14ac:dyDescent="0.25">
      <c r="A132" s="82" t="s">
        <v>148</v>
      </c>
      <c r="B132" s="83" t="s">
        <v>67</v>
      </c>
      <c r="C132" s="83" t="s">
        <v>68</v>
      </c>
      <c r="D132" s="83" t="s">
        <v>15</v>
      </c>
      <c r="E132" s="84" t="s">
        <v>150</v>
      </c>
      <c r="F132" s="85">
        <v>5368889587</v>
      </c>
      <c r="G132" s="85">
        <v>0</v>
      </c>
      <c r="H132" s="85">
        <v>4652457850.4899998</v>
      </c>
      <c r="I132" s="85">
        <v>3091710687.9200001</v>
      </c>
      <c r="J132" s="85">
        <v>3090251520.9200001</v>
      </c>
      <c r="K132" s="87">
        <f t="shared" si="64"/>
        <v>0.86655867569995526</v>
      </c>
      <c r="L132" s="87">
        <f t="shared" si="65"/>
        <v>0.57585663437857548</v>
      </c>
      <c r="N132" s="80"/>
      <c r="O132" s="80"/>
    </row>
    <row r="133" spans="1:17" s="2" customFormat="1" ht="142.5" x14ac:dyDescent="0.25">
      <c r="A133" s="25" t="s">
        <v>251</v>
      </c>
      <c r="B133" s="20"/>
      <c r="C133" s="34"/>
      <c r="D133" s="21"/>
      <c r="E133" s="26" t="s">
        <v>252</v>
      </c>
      <c r="F133" s="59">
        <f t="shared" ref="F133:J133" si="66">SUM(F134:F138)</f>
        <v>7002000000</v>
      </c>
      <c r="G133" s="59">
        <f t="shared" si="66"/>
        <v>0</v>
      </c>
      <c r="H133" s="59">
        <f t="shared" si="66"/>
        <v>2039128874</v>
      </c>
      <c r="I133" s="59">
        <f t="shared" si="66"/>
        <v>782420382</v>
      </c>
      <c r="J133" s="59">
        <f t="shared" si="66"/>
        <v>763603965</v>
      </c>
      <c r="K133" s="11">
        <f>H133/F133</f>
        <v>0.29122091888031992</v>
      </c>
      <c r="L133" s="11">
        <f>I133/F133</f>
        <v>0.11174241388174808</v>
      </c>
      <c r="M133" s="67"/>
      <c r="N133" s="80"/>
      <c r="O133" s="80"/>
    </row>
    <row r="134" spans="1:17" ht="210" x14ac:dyDescent="0.25">
      <c r="A134" s="82" t="s">
        <v>153</v>
      </c>
      <c r="B134" s="83" t="s">
        <v>13</v>
      </c>
      <c r="C134" s="83" t="s">
        <v>14</v>
      </c>
      <c r="D134" s="83" t="s">
        <v>15</v>
      </c>
      <c r="E134" s="84" t="s">
        <v>154</v>
      </c>
      <c r="F134" s="85">
        <v>507120000</v>
      </c>
      <c r="G134" s="85">
        <v>0</v>
      </c>
      <c r="H134" s="85">
        <v>0</v>
      </c>
      <c r="I134" s="85">
        <v>0</v>
      </c>
      <c r="J134" s="85">
        <v>0</v>
      </c>
      <c r="K134" s="87">
        <f t="shared" ref="K134:K138" si="67">H134/F134</f>
        <v>0</v>
      </c>
      <c r="L134" s="87">
        <f t="shared" ref="L134:L138" si="68">I134/F134</f>
        <v>0</v>
      </c>
      <c r="N134" s="80"/>
      <c r="O134" s="80"/>
    </row>
    <row r="135" spans="1:17" ht="225" x14ac:dyDescent="0.25">
      <c r="A135" s="82" t="s">
        <v>151</v>
      </c>
      <c r="B135" s="83" t="s">
        <v>13</v>
      </c>
      <c r="C135" s="83" t="s">
        <v>14</v>
      </c>
      <c r="D135" s="83" t="s">
        <v>15</v>
      </c>
      <c r="E135" s="84" t="s">
        <v>152</v>
      </c>
      <c r="F135" s="85">
        <v>1140905808</v>
      </c>
      <c r="G135" s="85">
        <v>0</v>
      </c>
      <c r="H135" s="85">
        <v>0</v>
      </c>
      <c r="I135" s="85">
        <v>0</v>
      </c>
      <c r="J135" s="85">
        <v>0</v>
      </c>
      <c r="K135" s="87">
        <f t="shared" si="67"/>
        <v>0</v>
      </c>
      <c r="L135" s="87">
        <f t="shared" si="68"/>
        <v>0</v>
      </c>
      <c r="N135" s="80"/>
      <c r="O135" s="80"/>
    </row>
    <row r="136" spans="1:17" ht="225" x14ac:dyDescent="0.25">
      <c r="A136" s="82" t="s">
        <v>151</v>
      </c>
      <c r="B136" s="83" t="s">
        <v>67</v>
      </c>
      <c r="C136" s="83" t="s">
        <v>68</v>
      </c>
      <c r="D136" s="83" t="s">
        <v>15</v>
      </c>
      <c r="E136" s="84" t="s">
        <v>152</v>
      </c>
      <c r="F136" s="85">
        <v>3256974192</v>
      </c>
      <c r="G136" s="85">
        <v>0</v>
      </c>
      <c r="H136" s="85">
        <v>1719128874</v>
      </c>
      <c r="I136" s="85">
        <v>782420382</v>
      </c>
      <c r="J136" s="85">
        <v>763603965</v>
      </c>
      <c r="K136" s="87">
        <f t="shared" si="67"/>
        <v>0.52783005718087683</v>
      </c>
      <c r="L136" s="87">
        <f t="shared" si="68"/>
        <v>0.2402292237751941</v>
      </c>
      <c r="N136" s="80"/>
      <c r="O136" s="80"/>
    </row>
    <row r="137" spans="1:17" ht="225" x14ac:dyDescent="0.25">
      <c r="A137" s="82" t="s">
        <v>268</v>
      </c>
      <c r="B137" s="83" t="s">
        <v>67</v>
      </c>
      <c r="C137" s="83" t="s">
        <v>68</v>
      </c>
      <c r="D137" s="83" t="s">
        <v>15</v>
      </c>
      <c r="E137" s="84" t="s">
        <v>269</v>
      </c>
      <c r="F137" s="85">
        <v>100000000</v>
      </c>
      <c r="G137" s="85">
        <v>0</v>
      </c>
      <c r="H137" s="85">
        <v>100000000</v>
      </c>
      <c r="I137" s="85">
        <v>0</v>
      </c>
      <c r="J137" s="85">
        <v>0</v>
      </c>
      <c r="K137" s="87">
        <f t="shared" si="67"/>
        <v>1</v>
      </c>
      <c r="L137" s="87">
        <f t="shared" si="68"/>
        <v>0</v>
      </c>
      <c r="N137" s="80"/>
      <c r="O137" s="80"/>
    </row>
    <row r="138" spans="1:17" ht="210" x14ac:dyDescent="0.25">
      <c r="A138" s="82" t="s">
        <v>153</v>
      </c>
      <c r="B138" s="83" t="s">
        <v>67</v>
      </c>
      <c r="C138" s="83" t="s">
        <v>68</v>
      </c>
      <c r="D138" s="83" t="s">
        <v>15</v>
      </c>
      <c r="E138" s="84" t="s">
        <v>154</v>
      </c>
      <c r="F138" s="85">
        <v>1997000000</v>
      </c>
      <c r="G138" s="85">
        <v>0</v>
      </c>
      <c r="H138" s="85">
        <v>220000000</v>
      </c>
      <c r="I138" s="85">
        <v>0</v>
      </c>
      <c r="J138" s="85">
        <v>0</v>
      </c>
      <c r="K138" s="87">
        <f t="shared" si="67"/>
        <v>0.11016524787180772</v>
      </c>
      <c r="L138" s="87">
        <f t="shared" si="68"/>
        <v>0</v>
      </c>
      <c r="N138" s="80"/>
      <c r="O138" s="80"/>
    </row>
    <row r="139" spans="1:17" s="2" customFormat="1" ht="99.75" x14ac:dyDescent="0.25">
      <c r="A139" s="25" t="s">
        <v>253</v>
      </c>
      <c r="B139" s="20"/>
      <c r="C139" s="20"/>
      <c r="D139" s="21"/>
      <c r="E139" s="26" t="s">
        <v>254</v>
      </c>
      <c r="F139" s="59">
        <f t="shared" ref="F139:J139" si="69">SUM(F140:F141)</f>
        <v>41995072000</v>
      </c>
      <c r="G139" s="59">
        <f t="shared" si="69"/>
        <v>0</v>
      </c>
      <c r="H139" s="59">
        <f t="shared" si="69"/>
        <v>19728989311.360001</v>
      </c>
      <c r="I139" s="59">
        <f t="shared" si="69"/>
        <v>11799759916.48</v>
      </c>
      <c r="J139" s="59">
        <f t="shared" si="69"/>
        <v>11135833303.48</v>
      </c>
      <c r="K139" s="11">
        <f>H139/F139</f>
        <v>0.46979296312100621</v>
      </c>
      <c r="L139" s="11">
        <f>I139/F139</f>
        <v>0.28097963295502859</v>
      </c>
      <c r="M139" s="67"/>
      <c r="N139" s="80"/>
      <c r="O139" s="80"/>
      <c r="Q139" s="50"/>
    </row>
    <row r="140" spans="1:17" ht="150" x14ac:dyDescent="0.25">
      <c r="A140" s="82" t="s">
        <v>155</v>
      </c>
      <c r="B140" s="83" t="s">
        <v>13</v>
      </c>
      <c r="C140" s="83" t="s">
        <v>14</v>
      </c>
      <c r="D140" s="83" t="s">
        <v>15</v>
      </c>
      <c r="E140" s="84" t="s">
        <v>156</v>
      </c>
      <c r="F140" s="85">
        <v>2351974192</v>
      </c>
      <c r="G140" s="85">
        <v>0</v>
      </c>
      <c r="H140" s="85">
        <v>2085911570</v>
      </c>
      <c r="I140" s="85">
        <v>2085911570</v>
      </c>
      <c r="J140" s="85">
        <v>2085911570</v>
      </c>
      <c r="K140" s="87">
        <f t="shared" ref="K140:K141" si="70">H140/F140</f>
        <v>0.88687689562879357</v>
      </c>
      <c r="L140" s="87">
        <f t="shared" ref="L140:L141" si="71">I140/F140</f>
        <v>0.88687689562879357</v>
      </c>
      <c r="N140" s="80"/>
      <c r="O140" s="80"/>
    </row>
    <row r="141" spans="1:17" ht="150" x14ac:dyDescent="0.25">
      <c r="A141" s="82" t="s">
        <v>155</v>
      </c>
      <c r="B141" s="83" t="s">
        <v>67</v>
      </c>
      <c r="C141" s="83" t="s">
        <v>157</v>
      </c>
      <c r="D141" s="83" t="s">
        <v>15</v>
      </c>
      <c r="E141" s="84" t="s">
        <v>156</v>
      </c>
      <c r="F141" s="85">
        <v>39643097808</v>
      </c>
      <c r="G141" s="85">
        <v>0</v>
      </c>
      <c r="H141" s="85">
        <v>17643077741.360001</v>
      </c>
      <c r="I141" s="85">
        <v>9713848346.4799995</v>
      </c>
      <c r="J141" s="85">
        <v>9049921733.4799995</v>
      </c>
      <c r="K141" s="87">
        <f t="shared" si="70"/>
        <v>0.44504790788069082</v>
      </c>
      <c r="L141" s="87">
        <f t="shared" si="71"/>
        <v>0.24503252479224111</v>
      </c>
      <c r="N141" s="80"/>
      <c r="O141" s="80"/>
    </row>
    <row r="142" spans="1:17" s="2" customFormat="1" ht="85.5" x14ac:dyDescent="0.25">
      <c r="A142" s="25" t="s">
        <v>255</v>
      </c>
      <c r="B142" s="20"/>
      <c r="C142" s="20"/>
      <c r="D142" s="21"/>
      <c r="E142" s="26" t="s">
        <v>256</v>
      </c>
      <c r="F142" s="59">
        <f t="shared" ref="F142:J142" si="72">SUM(F143:F144)</f>
        <v>1464000000</v>
      </c>
      <c r="G142" s="59">
        <f t="shared" si="72"/>
        <v>0</v>
      </c>
      <c r="H142" s="59">
        <f t="shared" si="72"/>
        <v>985247591</v>
      </c>
      <c r="I142" s="59">
        <f t="shared" si="72"/>
        <v>695422343</v>
      </c>
      <c r="J142" s="59">
        <f t="shared" si="72"/>
        <v>695422343</v>
      </c>
      <c r="K142" s="11">
        <f>H142/F142</f>
        <v>0.67298332718579235</v>
      </c>
      <c r="L142" s="11">
        <f>I142/F142</f>
        <v>0.47501526161202184</v>
      </c>
      <c r="M142" s="67"/>
      <c r="N142" s="80"/>
      <c r="O142" s="80"/>
    </row>
    <row r="143" spans="1:17" ht="135" x14ac:dyDescent="0.25">
      <c r="A143" s="82" t="s">
        <v>158</v>
      </c>
      <c r="B143" s="83" t="s">
        <v>67</v>
      </c>
      <c r="C143" s="83" t="s">
        <v>68</v>
      </c>
      <c r="D143" s="83" t="s">
        <v>15</v>
      </c>
      <c r="E143" s="84" t="s">
        <v>159</v>
      </c>
      <c r="F143" s="85">
        <v>482850000</v>
      </c>
      <c r="G143" s="85">
        <v>0</v>
      </c>
      <c r="H143" s="85">
        <v>409499991</v>
      </c>
      <c r="I143" s="85">
        <v>294066660</v>
      </c>
      <c r="J143" s="85">
        <v>294066660</v>
      </c>
      <c r="K143" s="87">
        <f t="shared" ref="K143:K144" si="73">H143/F143</f>
        <v>0.84808945013979498</v>
      </c>
      <c r="L143" s="87">
        <f t="shared" ref="L143:L144" si="74">I143/F143</f>
        <v>0.6090228021124573</v>
      </c>
      <c r="N143" s="80"/>
      <c r="O143" s="80"/>
    </row>
    <row r="144" spans="1:17" ht="150" x14ac:dyDescent="0.25">
      <c r="A144" s="82" t="s">
        <v>160</v>
      </c>
      <c r="B144" s="83" t="s">
        <v>67</v>
      </c>
      <c r="C144" s="83" t="s">
        <v>68</v>
      </c>
      <c r="D144" s="83" t="s">
        <v>15</v>
      </c>
      <c r="E144" s="84" t="s">
        <v>161</v>
      </c>
      <c r="F144" s="85">
        <v>981150000</v>
      </c>
      <c r="G144" s="85">
        <v>0</v>
      </c>
      <c r="H144" s="85">
        <v>575747600</v>
      </c>
      <c r="I144" s="85">
        <v>401355683</v>
      </c>
      <c r="J144" s="85">
        <v>401355683</v>
      </c>
      <c r="K144" s="87">
        <f t="shared" si="73"/>
        <v>0.58680894868266831</v>
      </c>
      <c r="L144" s="87">
        <f t="shared" si="74"/>
        <v>0.40906658818733121</v>
      </c>
      <c r="N144" s="80"/>
      <c r="O144" s="80"/>
    </row>
    <row r="145" spans="1:15" s="2" customFormat="1" ht="57" x14ac:dyDescent="0.25">
      <c r="A145" s="25" t="s">
        <v>257</v>
      </c>
      <c r="B145" s="21"/>
      <c r="C145" s="21"/>
      <c r="D145" s="21"/>
      <c r="E145" s="26" t="s">
        <v>258</v>
      </c>
      <c r="F145" s="59">
        <f t="shared" ref="F145:J145" si="75">SUM(F146:F148)</f>
        <v>3804000000</v>
      </c>
      <c r="G145" s="59">
        <f t="shared" si="75"/>
        <v>0</v>
      </c>
      <c r="H145" s="59">
        <f t="shared" si="75"/>
        <v>3530979659.5700002</v>
      </c>
      <c r="I145" s="59">
        <f t="shared" si="75"/>
        <v>1108846606</v>
      </c>
      <c r="J145" s="59">
        <f t="shared" si="75"/>
        <v>1105746606</v>
      </c>
      <c r="K145" s="11">
        <f>H145/F145</f>
        <v>0.92822809136961093</v>
      </c>
      <c r="L145" s="11">
        <f>I145/F145</f>
        <v>0.29149490168243952</v>
      </c>
      <c r="M145" s="67"/>
      <c r="N145" s="80"/>
      <c r="O145" s="80"/>
    </row>
    <row r="146" spans="1:15" ht="120" x14ac:dyDescent="0.25">
      <c r="A146" s="82" t="s">
        <v>162</v>
      </c>
      <c r="B146" s="83" t="s">
        <v>13</v>
      </c>
      <c r="C146" s="83" t="s">
        <v>14</v>
      </c>
      <c r="D146" s="83" t="s">
        <v>15</v>
      </c>
      <c r="E146" s="84" t="s">
        <v>163</v>
      </c>
      <c r="F146" s="85">
        <v>1000000000</v>
      </c>
      <c r="G146" s="85">
        <v>0</v>
      </c>
      <c r="H146" s="85">
        <v>1000000000</v>
      </c>
      <c r="I146" s="85">
        <v>0</v>
      </c>
      <c r="J146" s="85">
        <v>0</v>
      </c>
      <c r="K146" s="87">
        <f t="shared" ref="K146:K148" si="76">H146/F146</f>
        <v>1</v>
      </c>
      <c r="L146" s="87">
        <f t="shared" ref="L146:L148" si="77">I146/F146</f>
        <v>0</v>
      </c>
      <c r="N146" s="80"/>
      <c r="O146" s="80"/>
    </row>
    <row r="147" spans="1:15" ht="120" x14ac:dyDescent="0.25">
      <c r="A147" s="82" t="s">
        <v>162</v>
      </c>
      <c r="B147" s="83" t="s">
        <v>67</v>
      </c>
      <c r="C147" s="83" t="s">
        <v>68</v>
      </c>
      <c r="D147" s="83" t="s">
        <v>15</v>
      </c>
      <c r="E147" s="84" t="s">
        <v>163</v>
      </c>
      <c r="F147" s="85">
        <v>2610627500</v>
      </c>
      <c r="G147" s="85">
        <v>0</v>
      </c>
      <c r="H147" s="85">
        <v>2471754659.5700002</v>
      </c>
      <c r="I147" s="85">
        <v>1077603273</v>
      </c>
      <c r="J147" s="85">
        <v>1074503273</v>
      </c>
      <c r="K147" s="87">
        <f t="shared" si="76"/>
        <v>0.94680480442728809</v>
      </c>
      <c r="L147" s="87">
        <f t="shared" si="77"/>
        <v>0.41277557713614832</v>
      </c>
      <c r="N147" s="80"/>
      <c r="O147" s="80"/>
    </row>
    <row r="148" spans="1:15" ht="135" x14ac:dyDescent="0.25">
      <c r="A148" s="82" t="s">
        <v>164</v>
      </c>
      <c r="B148" s="83" t="s">
        <v>67</v>
      </c>
      <c r="C148" s="83" t="s">
        <v>68</v>
      </c>
      <c r="D148" s="83" t="s">
        <v>15</v>
      </c>
      <c r="E148" s="84" t="s">
        <v>165</v>
      </c>
      <c r="F148" s="85">
        <v>193372500</v>
      </c>
      <c r="G148" s="85">
        <v>0</v>
      </c>
      <c r="H148" s="85">
        <v>59225000</v>
      </c>
      <c r="I148" s="85">
        <v>31243333</v>
      </c>
      <c r="J148" s="85">
        <v>31243333</v>
      </c>
      <c r="K148" s="87">
        <f t="shared" si="76"/>
        <v>0.30627415997621171</v>
      </c>
      <c r="L148" s="87">
        <f t="shared" si="77"/>
        <v>0.16157071455351718</v>
      </c>
      <c r="N148" s="80"/>
      <c r="O148" s="80"/>
    </row>
    <row r="149" spans="1:15" s="2" customFormat="1" ht="85.5" x14ac:dyDescent="0.25">
      <c r="A149" s="25" t="s">
        <v>259</v>
      </c>
      <c r="B149" s="21"/>
      <c r="C149" s="21"/>
      <c r="D149" s="21"/>
      <c r="E149" s="26" t="s">
        <v>260</v>
      </c>
      <c r="F149" s="59">
        <f t="shared" ref="F149:J149" si="78">SUM(F150:F151)</f>
        <v>4000000000</v>
      </c>
      <c r="G149" s="59">
        <f t="shared" si="78"/>
        <v>0</v>
      </c>
      <c r="H149" s="59">
        <f t="shared" si="78"/>
        <v>3923616655</v>
      </c>
      <c r="I149" s="59">
        <f t="shared" si="78"/>
        <v>2814366647.6700001</v>
      </c>
      <c r="J149" s="59">
        <f t="shared" si="78"/>
        <v>2814366647.6700001</v>
      </c>
      <c r="K149" s="11">
        <f>H149/F149</f>
        <v>0.98090416375</v>
      </c>
      <c r="L149" s="11">
        <f>I149/F149</f>
        <v>0.7035916619175</v>
      </c>
      <c r="M149" s="67"/>
      <c r="N149" s="80"/>
      <c r="O149" s="80"/>
    </row>
    <row r="150" spans="1:15" ht="165" x14ac:dyDescent="0.25">
      <c r="A150" s="82" t="s">
        <v>166</v>
      </c>
      <c r="B150" s="83" t="s">
        <v>67</v>
      </c>
      <c r="C150" s="83" t="s">
        <v>68</v>
      </c>
      <c r="D150" s="83" t="s">
        <v>15</v>
      </c>
      <c r="E150" s="84" t="s">
        <v>167</v>
      </c>
      <c r="F150" s="85">
        <v>2430000000</v>
      </c>
      <c r="G150" s="85">
        <v>0</v>
      </c>
      <c r="H150" s="85">
        <v>2430000000</v>
      </c>
      <c r="I150" s="85">
        <v>1579500000</v>
      </c>
      <c r="J150" s="85">
        <v>1579500000</v>
      </c>
      <c r="K150" s="87">
        <f t="shared" ref="K150:K151" si="79">H150/F150</f>
        <v>1</v>
      </c>
      <c r="L150" s="87">
        <f t="shared" ref="L150:L151" si="80">I150/F150</f>
        <v>0.65</v>
      </c>
      <c r="N150" s="80"/>
      <c r="O150" s="80"/>
    </row>
    <row r="151" spans="1:15" ht="135" x14ac:dyDescent="0.25">
      <c r="A151" s="82" t="s">
        <v>168</v>
      </c>
      <c r="B151" s="83" t="s">
        <v>67</v>
      </c>
      <c r="C151" s="83" t="s">
        <v>68</v>
      </c>
      <c r="D151" s="83" t="s">
        <v>15</v>
      </c>
      <c r="E151" s="84" t="s">
        <v>169</v>
      </c>
      <c r="F151" s="85">
        <v>1570000000</v>
      </c>
      <c r="G151" s="85">
        <v>0</v>
      </c>
      <c r="H151" s="85">
        <v>1493616655</v>
      </c>
      <c r="I151" s="85">
        <v>1234866647.6700001</v>
      </c>
      <c r="J151" s="85">
        <v>1234866647.6700001</v>
      </c>
      <c r="K151" s="87">
        <f t="shared" si="79"/>
        <v>0.95134818789808917</v>
      </c>
      <c r="L151" s="87">
        <f t="shared" si="80"/>
        <v>0.78653926603184721</v>
      </c>
      <c r="N151" s="80"/>
      <c r="O151" s="80"/>
    </row>
    <row r="152" spans="1:15" x14ac:dyDescent="0.25">
      <c r="A152" s="82" t="s">
        <v>0</v>
      </c>
      <c r="B152" s="83" t="s">
        <v>0</v>
      </c>
      <c r="C152" s="83" t="s">
        <v>0</v>
      </c>
      <c r="D152" s="83" t="s">
        <v>0</v>
      </c>
      <c r="E152" s="84" t="s">
        <v>0</v>
      </c>
      <c r="F152" s="52">
        <f t="shared" ref="F152:J152" si="81">+F129+F5</f>
        <v>302650087380</v>
      </c>
      <c r="G152" s="52">
        <f t="shared" si="81"/>
        <v>9120671203.7999992</v>
      </c>
      <c r="H152" s="52">
        <f t="shared" si="81"/>
        <v>192609591632.53998</v>
      </c>
      <c r="I152" s="52">
        <f t="shared" si="81"/>
        <v>163488521056.74002</v>
      </c>
      <c r="J152" s="52">
        <f t="shared" si="81"/>
        <v>162699555781.07999</v>
      </c>
      <c r="K152" s="39">
        <f>H152/F152</f>
        <v>0.63641016363132297</v>
      </c>
      <c r="L152" s="39">
        <f>I152/F152</f>
        <v>0.54018990204839379</v>
      </c>
      <c r="N152" s="80"/>
      <c r="O152" s="80"/>
    </row>
    <row r="153" spans="1:15" ht="132.75" customHeight="1" x14ac:dyDescent="0.25">
      <c r="A153" s="94" t="s">
        <v>272</v>
      </c>
      <c r="B153" s="94"/>
      <c r="C153" s="94"/>
      <c r="D153" s="94"/>
      <c r="E153" s="94"/>
      <c r="G153" s="80"/>
    </row>
    <row r="155" spans="1:15" x14ac:dyDescent="0.25">
      <c r="F155" s="95"/>
    </row>
    <row r="156" spans="1:15" x14ac:dyDescent="0.25">
      <c r="F156" s="96"/>
      <c r="G156" s="80"/>
    </row>
    <row r="160" spans="1:15" x14ac:dyDescent="0.25">
      <c r="F160" s="97"/>
    </row>
    <row r="161" spans="6:6" x14ac:dyDescent="0.25">
      <c r="F161" s="96"/>
    </row>
  </sheetData>
  <autoFilter ref="A4:Q152" xr:uid="{C08516BF-89B9-4E4A-9F50-9E2B85C058B2}"/>
  <mergeCells count="4">
    <mergeCell ref="A1:B3"/>
    <mergeCell ref="C1:J1"/>
    <mergeCell ref="C2:J2"/>
    <mergeCell ref="A153:E15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WEB AGOSTO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Marly Esperanza Berbesi Leal</dc:creator>
  <cp:lastModifiedBy>Blanca Ximena Quintana</cp:lastModifiedBy>
  <dcterms:created xsi:type="dcterms:W3CDTF">2025-12-01T20:30:41Z</dcterms:created>
  <dcterms:modified xsi:type="dcterms:W3CDTF">2026-09-02T20:43:34Z</dcterms:modified>
</cp:coreProperties>
</file>